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andi\Desktop\"/>
    </mc:Choice>
  </mc:AlternateContent>
  <xr:revisionPtr revIDLastSave="0" documentId="13_ncr:1_{E5D68E24-BB0E-476B-93E7-8BA8C51E6BC4}" xr6:coauthVersionLast="47" xr6:coauthVersionMax="47" xr10:uidLastSave="{00000000-0000-0000-0000-000000000000}"/>
  <bookViews>
    <workbookView xWindow="5748" yWindow="972" windowWidth="17124" windowHeight="10992" xr2:uid="{00000000-000D-0000-FFFF-FFFF00000000}"/>
  </bookViews>
  <sheets>
    <sheet name="Summary of Order" sheetId="1" r:id="rId1"/>
    <sheet name="PE-Holds" sheetId="2" r:id="rId2"/>
    <sheet name="Macros" sheetId="3" r:id="rId3"/>
  </sheets>
  <definedNames>
    <definedName name="NoScrews">'PE-Holds'!#REF!</definedName>
    <definedName name="WithScrews">'PE-Holds'!#REF!</definedName>
    <definedName name="Z_D8989337_B290_44A9_8E0B_1D31DA495A27_.wvu.Cols" localSheetId="1">'PE-Holds'!$Z:$XFD</definedName>
  </definedNames>
  <calcPr calcId="191029"/>
  <extLst>
    <ext uri="GoogleSheetsCustomDataVersion2">
      <go:sheetsCustomData xmlns:go="http://customooxmlschemas.google.com/" r:id="rId7" roundtripDataChecksum="q7saGb5gnrRo6dNJAqQLzpLF62msTzrOH/Z7M/J2ouk="/>
    </ext>
  </extLst>
</workbook>
</file>

<file path=xl/calcChain.xml><?xml version="1.0" encoding="utf-8"?>
<calcChain xmlns="http://schemas.openxmlformats.org/spreadsheetml/2006/main">
  <c r="H55" i="2" l="1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G55" i="2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9" i="3"/>
  <c r="X50" i="2"/>
  <c r="X49" i="2"/>
  <c r="Y50" i="2"/>
  <c r="G61" i="2" s="1"/>
  <c r="Y49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26" i="2"/>
  <c r="X47" i="2"/>
  <c r="X43" i="2"/>
  <c r="X39" i="2"/>
  <c r="X38" i="2"/>
  <c r="X35" i="2"/>
  <c r="X32" i="2"/>
  <c r="X31" i="2"/>
  <c r="X30" i="2"/>
  <c r="X21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10" i="2"/>
  <c r="X24" i="2"/>
  <c r="X23" i="2"/>
  <c r="X22" i="2"/>
  <c r="X20" i="2"/>
  <c r="X11" i="2"/>
  <c r="K3" i="3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G54" i="2"/>
  <c r="P70" i="3"/>
  <c r="O70" i="3"/>
  <c r="N70" i="3"/>
  <c r="M70" i="3"/>
  <c r="L70" i="3"/>
  <c r="K70" i="3"/>
  <c r="J70" i="3"/>
  <c r="I70" i="3"/>
  <c r="H70" i="3"/>
  <c r="G70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E47" i="2"/>
  <c r="X46" i="2"/>
  <c r="X45" i="2"/>
  <c r="X44" i="2"/>
  <c r="X42" i="2"/>
  <c r="X41" i="2"/>
  <c r="X40" i="2"/>
  <c r="X37" i="2"/>
  <c r="X36" i="2"/>
  <c r="X34" i="2"/>
  <c r="X33" i="2"/>
  <c r="X29" i="2"/>
  <c r="X28" i="2"/>
  <c r="X27" i="2"/>
  <c r="X26" i="2"/>
  <c r="E24" i="2"/>
  <c r="X19" i="2"/>
  <c r="X18" i="2"/>
  <c r="X17" i="2"/>
  <c r="X16" i="2"/>
  <c r="X15" i="2"/>
  <c r="X14" i="2"/>
  <c r="X13" i="2"/>
  <c r="X12" i="2"/>
  <c r="X10" i="2"/>
  <c r="M3" i="2"/>
  <c r="I6" i="1"/>
  <c r="S3" i="3" l="1"/>
  <c r="G22" i="1" s="1"/>
  <c r="Y4" i="2"/>
  <c r="G21" i="1" s="1"/>
  <c r="G74" i="3"/>
  <c r="S4" i="3" s="1"/>
  <c r="H22" i="1" s="1"/>
  <c r="G73" i="3"/>
  <c r="S2" i="3" s="1"/>
  <c r="F22" i="1" s="1"/>
  <c r="Y2" i="2"/>
  <c r="F21" i="1" s="1"/>
  <c r="G60" i="2"/>
  <c r="G59" i="2"/>
  <c r="Y5" i="2"/>
  <c r="H21" i="1" s="1"/>
  <c r="Y3" i="2"/>
  <c r="E21" i="1" s="1"/>
  <c r="H24" i="1" l="1"/>
  <c r="H26" i="1" s="1"/>
  <c r="G24" i="1"/>
  <c r="F24" i="1"/>
</calcChain>
</file>

<file path=xl/sharedStrings.xml><?xml version="1.0" encoding="utf-8"?>
<sst xmlns="http://schemas.openxmlformats.org/spreadsheetml/2006/main" count="329" uniqueCount="192">
  <si>
    <t>Date:</t>
  </si>
  <si>
    <t>Billing address</t>
  </si>
  <si>
    <t>Delivery address</t>
  </si>
  <si>
    <t>Company Name</t>
  </si>
  <si>
    <t>Street</t>
  </si>
  <si>
    <t>Postcode, City</t>
  </si>
  <si>
    <t>Country</t>
  </si>
  <si>
    <t>VAT-Number</t>
  </si>
  <si>
    <t>Mail</t>
  </si>
  <si>
    <t>Telephone</t>
  </si>
  <si>
    <t>Summary of Order</t>
  </si>
  <si>
    <t>Sets</t>
  </si>
  <si>
    <t>Holds</t>
  </si>
  <si>
    <t>Weight (kg)</t>
  </si>
  <si>
    <t>Price</t>
  </si>
  <si>
    <t>PE-Holds</t>
  </si>
  <si>
    <t>Macros</t>
  </si>
  <si>
    <t>Total Order</t>
  </si>
  <si>
    <t>Discount:</t>
  </si>
  <si>
    <t>Prices without Taxes</t>
  </si>
  <si>
    <t>Total Holds</t>
  </si>
  <si>
    <t>Total Sets</t>
  </si>
  <si>
    <t>Total Weight (kg)</t>
  </si>
  <si>
    <t>Price +5%</t>
  </si>
  <si>
    <t>Art.-No.</t>
  </si>
  <si>
    <t>Name</t>
  </si>
  <si>
    <t>Size</t>
  </si>
  <si>
    <t>Holds in Set</t>
  </si>
  <si>
    <t>White</t>
  </si>
  <si>
    <t>Black</t>
  </si>
  <si>
    <t>Blue</t>
  </si>
  <si>
    <t xml:space="preserve"> Red</t>
  </si>
  <si>
    <t>Yellow</t>
  </si>
  <si>
    <t>Green</t>
  </si>
  <si>
    <t>Orange</t>
  </si>
  <si>
    <t>Brown</t>
  </si>
  <si>
    <t>Violet</t>
  </si>
  <si>
    <t>Purple</t>
  </si>
  <si>
    <t>Mint</t>
  </si>
  <si>
    <t xml:space="preserve">Light Grey </t>
  </si>
  <si>
    <t>Dark Grey</t>
  </si>
  <si>
    <t>Pink Fluo</t>
  </si>
  <si>
    <t>Orange Fluo</t>
  </si>
  <si>
    <t>Green Fluo</t>
  </si>
  <si>
    <t>Yellow Fluo</t>
  </si>
  <si>
    <t>Number of Holds</t>
  </si>
  <si>
    <r>
      <rPr>
        <b/>
        <sz val="18"/>
        <color theme="1"/>
        <rFont val="Calibri"/>
      </rPr>
      <t xml:space="preserve">Price         </t>
    </r>
    <r>
      <rPr>
        <b/>
        <sz val="8"/>
        <color theme="1"/>
        <rFont val="Calibri"/>
      </rPr>
      <t>(without Taxes)</t>
    </r>
  </si>
  <si>
    <r>
      <rPr>
        <b/>
        <sz val="28"/>
        <color theme="0"/>
        <rFont val="Calibri"/>
      </rPr>
      <t>CURVES</t>
    </r>
    <r>
      <rPr>
        <b/>
        <sz val="28"/>
        <color theme="1"/>
        <rFont val="Calibri"/>
      </rPr>
      <t xml:space="preserve">    </t>
    </r>
    <r>
      <rPr>
        <b/>
        <sz val="28"/>
        <color theme="0"/>
        <rFont val="Calibri"/>
      </rPr>
      <t>PE</t>
    </r>
  </si>
  <si>
    <t>Footholds</t>
  </si>
  <si>
    <t>XS</t>
  </si>
  <si>
    <t>S</t>
  </si>
  <si>
    <t>M</t>
  </si>
  <si>
    <t>L</t>
  </si>
  <si>
    <t>XL</t>
  </si>
  <si>
    <t>XXL</t>
  </si>
  <si>
    <t>S-M</t>
  </si>
  <si>
    <t>L-XL</t>
  </si>
  <si>
    <r>
      <rPr>
        <sz val="14"/>
        <color theme="1"/>
        <rFont val="Calibri"/>
      </rPr>
      <t xml:space="preserve">Curves </t>
    </r>
    <r>
      <rPr>
        <b/>
        <sz val="14"/>
        <color theme="1"/>
        <rFont val="Calibri"/>
      </rPr>
      <t>Full Set</t>
    </r>
  </si>
  <si>
    <t>XS-XXL</t>
  </si>
  <si>
    <t xml:space="preserve">Screw-Ons </t>
  </si>
  <si>
    <t>XXS</t>
  </si>
  <si>
    <t>M-L</t>
  </si>
  <si>
    <r>
      <rPr>
        <sz val="14"/>
        <color theme="1"/>
        <rFont val="Calibri"/>
      </rPr>
      <t xml:space="preserve">Coasts </t>
    </r>
    <r>
      <rPr>
        <b/>
        <sz val="14"/>
        <color theme="1"/>
        <rFont val="Calibri"/>
      </rPr>
      <t>Full Set</t>
    </r>
    <r>
      <rPr>
        <sz val="14"/>
        <color theme="1"/>
        <rFont val="Calibri"/>
      </rPr>
      <t xml:space="preserve"> </t>
    </r>
  </si>
  <si>
    <t>CANDLES    PE</t>
  </si>
  <si>
    <t>RAL 9001*</t>
  </si>
  <si>
    <t>RAL 9004*</t>
  </si>
  <si>
    <t>RAL 3020*</t>
  </si>
  <si>
    <t>RAL 1023*</t>
  </si>
  <si>
    <t>RAL 6037*</t>
  </si>
  <si>
    <t>RAL 2011*</t>
  </si>
  <si>
    <t>RAL 8003*</t>
  </si>
  <si>
    <t>NCS 4050-R60B*</t>
  </si>
  <si>
    <t>RAL 4008*</t>
  </si>
  <si>
    <t>RAL 6027*</t>
  </si>
  <si>
    <t>RAL 7038*</t>
  </si>
  <si>
    <t>RAL 7037*</t>
  </si>
  <si>
    <t>RAL 4003*</t>
  </si>
  <si>
    <t>RAL 2008*</t>
  </si>
  <si>
    <t>RAL 6018*</t>
  </si>
  <si>
    <t>RAL 1026*</t>
  </si>
  <si>
    <t>Total Holds per color</t>
  </si>
  <si>
    <t>Total Sets per color</t>
  </si>
  <si>
    <t>*All color specifications (RAL and NCS) are best possible approximations. Slight deviations can not be excluded.</t>
  </si>
  <si>
    <t>Total Macros</t>
  </si>
  <si>
    <t>Total Weigth (kg)</t>
  </si>
  <si>
    <t xml:space="preserve">Grey </t>
  </si>
  <si>
    <r>
      <rPr>
        <b/>
        <sz val="18"/>
        <color theme="1"/>
        <rFont val="Calibri"/>
      </rPr>
      <t xml:space="preserve">Price         </t>
    </r>
    <r>
      <rPr>
        <b/>
        <sz val="8"/>
        <color theme="1"/>
        <rFont val="Calibri"/>
      </rPr>
      <t>(without Taxes)</t>
    </r>
  </si>
  <si>
    <t>Candles Macros</t>
  </si>
  <si>
    <t>RAL 9010*</t>
  </si>
  <si>
    <t>RAL 9005*</t>
  </si>
  <si>
    <t>RAL 5015*</t>
  </si>
  <si>
    <t>RAL 2003*</t>
  </si>
  <si>
    <t>RAL 7046*</t>
  </si>
  <si>
    <t>Total Macros per color</t>
  </si>
  <si>
    <t>Total Price Macros</t>
  </si>
  <si>
    <t>S-L</t>
  </si>
  <si>
    <t>(NEW)</t>
  </si>
  <si>
    <r>
      <t xml:space="preserve">Jugs </t>
    </r>
    <r>
      <rPr>
        <b/>
        <sz val="14"/>
        <color theme="1"/>
        <rFont val="Calibri"/>
      </rPr>
      <t>S-M</t>
    </r>
    <r>
      <rPr>
        <sz val="14"/>
        <color theme="1"/>
        <rFont val="Calibri"/>
      </rPr>
      <t xml:space="preserve"> </t>
    </r>
  </si>
  <si>
    <r>
      <t xml:space="preserve">Jugs </t>
    </r>
    <r>
      <rPr>
        <b/>
        <sz val="14"/>
        <color theme="1"/>
        <rFont val="Calibri"/>
      </rPr>
      <t>L</t>
    </r>
  </si>
  <si>
    <r>
      <t xml:space="preserve">Jugs </t>
    </r>
    <r>
      <rPr>
        <b/>
        <sz val="14"/>
        <color theme="1"/>
        <rFont val="Calibri"/>
      </rPr>
      <t>XL</t>
    </r>
    <r>
      <rPr>
        <sz val="14"/>
        <color theme="1"/>
        <rFont val="Calibri"/>
      </rPr>
      <t xml:space="preserve"> </t>
    </r>
  </si>
  <si>
    <r>
      <t xml:space="preserve">Jugs </t>
    </r>
    <r>
      <rPr>
        <b/>
        <sz val="14"/>
        <color theme="1"/>
        <rFont val="Calibri"/>
      </rPr>
      <t>XXL</t>
    </r>
    <r>
      <rPr>
        <sz val="14"/>
        <color theme="1"/>
        <rFont val="Calibri"/>
      </rPr>
      <t xml:space="preserve"> </t>
    </r>
  </si>
  <si>
    <r>
      <t xml:space="preserve">Slopers </t>
    </r>
    <r>
      <rPr>
        <b/>
        <sz val="14"/>
        <color theme="1"/>
        <rFont val="Calibri"/>
      </rPr>
      <t>L-XL</t>
    </r>
  </si>
  <si>
    <t>COASTS    PE</t>
  </si>
  <si>
    <r>
      <t xml:space="preserve">Candles </t>
    </r>
    <r>
      <rPr>
        <b/>
        <sz val="14"/>
        <color theme="1"/>
        <rFont val="Calibri"/>
      </rPr>
      <t>Full Range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</si>
  <si>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</si>
  <si>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</si>
  <si>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</si>
  <si>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</si>
  <si>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</si>
  <si>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</si>
  <si>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</si>
  <si>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11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</si>
  <si>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10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</si>
  <si>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9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</si>
  <si>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</si>
  <si>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</si>
  <si>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</si>
  <si>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</si>
  <si>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</si>
  <si>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</si>
  <si>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  <r>
      <rPr>
        <sz val="14"/>
        <color theme="1"/>
        <rFont val="Calibri"/>
      </rPr>
      <t xml:space="preserve"> </t>
    </r>
  </si>
  <si>
    <r>
      <t xml:space="preserve">Candles </t>
    </r>
    <r>
      <rPr>
        <b/>
        <sz val="14"/>
        <color theme="1"/>
        <rFont val="Calibri"/>
      </rPr>
      <t xml:space="preserve">1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</si>
  <si>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Full Range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</si>
  <si>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</si>
  <si>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</si>
  <si>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</si>
  <si>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</si>
  <si>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</si>
  <si>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</si>
  <si>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</si>
  <si>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11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</si>
  <si>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10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</si>
  <si>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9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</si>
  <si>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</si>
  <si>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</si>
  <si>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</si>
  <si>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</si>
  <si>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</si>
  <si>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</si>
  <si>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  <r>
      <rPr>
        <sz val="14"/>
        <color theme="1"/>
        <rFont val="Calibri"/>
      </rPr>
      <t xml:space="preserve"> </t>
    </r>
  </si>
  <si>
    <r>
      <t xml:space="preserve">Candles </t>
    </r>
    <r>
      <rPr>
        <b/>
        <sz val="14"/>
        <color theme="1"/>
        <rFont val="Calibri"/>
      </rPr>
      <t xml:space="preserve">1 </t>
    </r>
    <r>
      <rPr>
        <u/>
        <sz val="14"/>
        <color theme="1"/>
        <rFont val="Calibri"/>
      </rPr>
      <t>Full Texture</t>
    </r>
    <r>
      <rPr>
        <sz val="14"/>
        <color theme="1"/>
        <rFont val="Calibri"/>
      </rPr>
      <t xml:space="preserve"> </t>
    </r>
  </si>
  <si>
    <r>
      <t xml:space="preserve">Candles </t>
    </r>
    <r>
      <rPr>
        <b/>
        <sz val="14"/>
        <color theme="1"/>
        <rFont val="Calibri"/>
      </rPr>
      <t>Full Range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</si>
  <si>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</si>
  <si>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</si>
  <si>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</si>
  <si>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</si>
  <si>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</si>
  <si>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</si>
  <si>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</si>
  <si>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11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</si>
  <si>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10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</si>
  <si>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9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</si>
  <si>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</si>
  <si>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</si>
  <si>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</si>
  <si>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</si>
  <si>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</si>
  <si>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</si>
  <si>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  <r>
      <rPr>
        <sz val="14"/>
        <color theme="1"/>
        <rFont val="Calibri"/>
      </rPr>
      <t xml:space="preserve"> </t>
    </r>
  </si>
  <si>
    <r>
      <t xml:space="preserve">Candles </t>
    </r>
    <r>
      <rPr>
        <b/>
        <sz val="14"/>
        <color theme="1"/>
        <rFont val="Calibri"/>
      </rPr>
      <t xml:space="preserve">1 </t>
    </r>
    <r>
      <rPr>
        <u/>
        <sz val="14"/>
        <color theme="1"/>
        <rFont val="Calibri"/>
      </rPr>
      <t>Dual Texture</t>
    </r>
    <r>
      <rPr>
        <sz val="14"/>
        <color theme="1"/>
        <rFont val="Calibri"/>
      </rPr>
      <t xml:space="preserve"> </t>
    </r>
  </si>
  <si>
    <t>Orderform 09/2024</t>
  </si>
  <si>
    <t>Total Price PE-Holds</t>
  </si>
  <si>
    <t xml:space="preserve">Total Price </t>
  </si>
  <si>
    <r>
      <t xml:space="preserve">Jugs </t>
    </r>
    <r>
      <rPr>
        <b/>
        <sz val="14"/>
        <color theme="1"/>
        <rFont val="Calibri"/>
      </rPr>
      <t>S</t>
    </r>
    <r>
      <rPr>
        <sz val="14"/>
        <color theme="1"/>
        <rFont val="Calibri"/>
      </rPr>
      <t xml:space="preserve"> </t>
    </r>
  </si>
  <si>
    <r>
      <t xml:space="preserve">Jugs </t>
    </r>
    <r>
      <rPr>
        <b/>
        <sz val="14"/>
        <color theme="1"/>
        <rFont val="Calibri"/>
      </rPr>
      <t>M</t>
    </r>
  </si>
  <si>
    <r>
      <t xml:space="preserve">Jugs </t>
    </r>
    <r>
      <rPr>
        <b/>
        <sz val="14"/>
        <color theme="1"/>
        <rFont val="Calibri"/>
      </rPr>
      <t>XL</t>
    </r>
  </si>
  <si>
    <r>
      <t xml:space="preserve">Jugs </t>
    </r>
    <r>
      <rPr>
        <b/>
        <sz val="14"/>
        <color theme="1"/>
        <rFont val="Calibri"/>
      </rPr>
      <t>XXL</t>
    </r>
  </si>
  <si>
    <r>
      <t xml:space="preserve">positiv Slopers </t>
    </r>
    <r>
      <rPr>
        <b/>
        <sz val="14"/>
        <color theme="1"/>
        <rFont val="Calibri"/>
      </rPr>
      <t>M</t>
    </r>
  </si>
  <si>
    <r>
      <t xml:space="preserve">positiv Slopers </t>
    </r>
    <r>
      <rPr>
        <b/>
        <sz val="14"/>
        <color theme="1"/>
        <rFont val="Calibri"/>
      </rPr>
      <t>L</t>
    </r>
  </si>
  <si>
    <r>
      <t xml:space="preserve">positiv Slopers </t>
    </r>
    <r>
      <rPr>
        <b/>
        <sz val="14"/>
        <color theme="1"/>
        <rFont val="Calibri"/>
      </rPr>
      <t>XL</t>
    </r>
  </si>
  <si>
    <r>
      <t xml:space="preserve">positiv Slopers </t>
    </r>
    <r>
      <rPr>
        <b/>
        <sz val="14"/>
        <color theme="1"/>
        <rFont val="Calibri"/>
      </rPr>
      <t>XXL</t>
    </r>
  </si>
  <si>
    <r>
      <t xml:space="preserve">open Edges </t>
    </r>
    <r>
      <rPr>
        <b/>
        <sz val="14"/>
        <color theme="1"/>
        <rFont val="Calibri"/>
      </rPr>
      <t>S-M</t>
    </r>
    <r>
      <rPr>
        <sz val="11"/>
        <color rgb="FFFF0000"/>
        <rFont val="Calibri"/>
      </rPr>
      <t xml:space="preserve"> </t>
    </r>
  </si>
  <si>
    <r>
      <t xml:space="preserve">Crimps </t>
    </r>
    <r>
      <rPr>
        <b/>
        <sz val="14"/>
        <color theme="1"/>
        <rFont val="Calibri"/>
      </rPr>
      <t>S-M</t>
    </r>
    <r>
      <rPr>
        <sz val="14"/>
        <color theme="1"/>
        <rFont val="Calibri"/>
      </rPr>
      <t xml:space="preserve"> </t>
    </r>
  </si>
  <si>
    <r>
      <t xml:space="preserve">Edges </t>
    </r>
    <r>
      <rPr>
        <b/>
        <sz val="14"/>
        <color theme="1"/>
        <rFont val="Calibri"/>
      </rPr>
      <t>S-L</t>
    </r>
    <r>
      <rPr>
        <sz val="14"/>
        <color theme="1"/>
        <rFont val="Calibri"/>
      </rPr>
      <t xml:space="preserve"> </t>
    </r>
  </si>
  <si>
    <r>
      <t xml:space="preserve">Slopers </t>
    </r>
    <r>
      <rPr>
        <b/>
        <sz val="14"/>
        <color theme="1"/>
        <rFont val="Calibri"/>
        <family val="2"/>
      </rPr>
      <t>M-L</t>
    </r>
    <r>
      <rPr>
        <b/>
        <sz val="14"/>
        <color theme="1"/>
        <rFont val="Calibri"/>
      </rPr>
      <t xml:space="preserve"> </t>
    </r>
  </si>
  <si>
    <r>
      <t xml:space="preserve">positiv Slopers </t>
    </r>
    <r>
      <rPr>
        <b/>
        <sz val="14"/>
        <color theme="1"/>
        <rFont val="Calibri"/>
      </rPr>
      <t>XXL</t>
    </r>
    <r>
      <rPr>
        <sz val="14"/>
        <color theme="1"/>
        <rFont val="Calibri"/>
      </rPr>
      <t xml:space="preserve"> </t>
    </r>
  </si>
  <si>
    <r>
      <t xml:space="preserve">Edges </t>
    </r>
    <r>
      <rPr>
        <b/>
        <sz val="14"/>
        <color theme="1"/>
        <rFont val="Calibri"/>
      </rPr>
      <t>XXL</t>
    </r>
    <r>
      <rPr>
        <sz val="14"/>
        <color theme="1"/>
        <rFont val="Calibri"/>
      </rPr>
      <t xml:space="preserve"> </t>
    </r>
  </si>
  <si>
    <r>
      <t xml:space="preserve">positiv Edges </t>
    </r>
    <r>
      <rPr>
        <b/>
        <sz val="14"/>
        <color theme="1"/>
        <rFont val="Calibri"/>
      </rPr>
      <t>M</t>
    </r>
    <r>
      <rPr>
        <sz val="14"/>
        <color theme="1"/>
        <rFont val="Calibri"/>
      </rPr>
      <t xml:space="preserve"> </t>
    </r>
  </si>
  <si>
    <r>
      <t xml:space="preserve">incut Crimps </t>
    </r>
    <r>
      <rPr>
        <b/>
        <sz val="14"/>
        <color theme="1"/>
        <rFont val="Calibri"/>
      </rPr>
      <t>M</t>
    </r>
  </si>
  <si>
    <r>
      <t xml:space="preserve">mini Crimps </t>
    </r>
    <r>
      <rPr>
        <b/>
        <sz val="14"/>
        <color theme="1"/>
        <rFont val="Calibri"/>
      </rPr>
      <t xml:space="preserve">S-M </t>
    </r>
  </si>
  <si>
    <r>
      <t xml:space="preserve">open Edges </t>
    </r>
    <r>
      <rPr>
        <b/>
        <sz val="14"/>
        <color theme="1"/>
        <rFont val="Calibri"/>
      </rPr>
      <t xml:space="preserve">S </t>
    </r>
  </si>
  <si>
    <r>
      <t xml:space="preserve">incut Crimps </t>
    </r>
    <r>
      <rPr>
        <b/>
        <sz val="14"/>
        <color theme="1"/>
        <rFont val="Calibri"/>
      </rPr>
      <t>S</t>
    </r>
  </si>
  <si>
    <r>
      <t xml:space="preserve">open Crimps </t>
    </r>
    <r>
      <rPr>
        <b/>
        <sz val="14"/>
        <color theme="1"/>
        <rFont val="Calibri"/>
      </rPr>
      <t>S</t>
    </r>
  </si>
  <si>
    <t xml:space="preserve">incut Footholds </t>
  </si>
  <si>
    <t xml:space="preserve">slopy Footholds </t>
  </si>
  <si>
    <r>
      <t xml:space="preserve">open Edges </t>
    </r>
    <r>
      <rPr>
        <b/>
        <sz val="14"/>
        <color theme="1"/>
        <rFont val="Calibri"/>
      </rPr>
      <t xml:space="preserve">M </t>
    </r>
  </si>
  <si>
    <r>
      <t xml:space="preserve">incut Edges </t>
    </r>
    <r>
      <rPr>
        <b/>
        <sz val="14"/>
        <color theme="1"/>
        <rFont val="Calibri"/>
      </rPr>
      <t>L</t>
    </r>
    <r>
      <rPr>
        <sz val="14"/>
        <color theme="1"/>
        <rFont val="Calibri"/>
      </rPr>
      <t xml:space="preserve"> </t>
    </r>
  </si>
  <si>
    <r>
      <t xml:space="preserve">incut Plates </t>
    </r>
    <r>
      <rPr>
        <b/>
        <sz val="14"/>
        <color theme="1"/>
        <rFont val="Calibri"/>
      </rPr>
      <t>L</t>
    </r>
    <r>
      <rPr>
        <sz val="14"/>
        <color theme="1"/>
        <rFont val="Calibri"/>
      </rPr>
      <t xml:space="preserve"> </t>
    </r>
  </si>
  <si>
    <r>
      <t xml:space="preserve">slopy-incut Edges </t>
    </r>
    <r>
      <rPr>
        <b/>
        <sz val="14"/>
        <color theme="1"/>
        <rFont val="Calibri"/>
      </rPr>
      <t>L</t>
    </r>
  </si>
  <si>
    <r>
      <t xml:space="preserve">big Edges </t>
    </r>
    <r>
      <rPr>
        <b/>
        <sz val="14"/>
        <color theme="1"/>
        <rFont val="Calibri"/>
      </rPr>
      <t>XL</t>
    </r>
  </si>
  <si>
    <r>
      <t xml:space="preserve">Spax </t>
    </r>
    <r>
      <rPr>
        <b/>
        <sz val="14"/>
        <color theme="1"/>
        <rFont val="Calibri"/>
      </rPr>
      <t>XS</t>
    </r>
  </si>
  <si>
    <r>
      <t xml:space="preserve">Spax </t>
    </r>
    <r>
      <rPr>
        <b/>
        <sz val="14"/>
        <color theme="1"/>
        <rFont val="Calibri"/>
        <family val="2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</si>
</sst>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9">
    <font>
      <sz val="11"/>
      <color theme="1"/>
      <name val="Calibri"/>
      <scheme val="minor"/>
    </font>
    <font>
      <sz val="11"/>
      <color theme="1"/>
      <name val="Calibri"/>
    </font>
    <font>
      <b/>
      <sz val="36"/>
      <color theme="1"/>
      <name val="Calibri"/>
    </font>
    <font>
      <sz val="11"/>
      <name val="Calibri"/>
    </font>
    <font>
      <b/>
      <sz val="18"/>
      <color theme="1"/>
      <name val="Calibri"/>
    </font>
    <font>
      <b/>
      <sz val="12"/>
      <color theme="1"/>
      <name val="Calibri"/>
    </font>
    <font>
      <b/>
      <sz val="20"/>
      <color theme="1"/>
      <name val="Calibri"/>
    </font>
    <font>
      <b/>
      <sz val="16"/>
      <color theme="1"/>
      <name val="Calibri"/>
    </font>
    <font>
      <sz val="8"/>
      <color theme="1"/>
      <name val="Calibri"/>
    </font>
    <font>
      <sz val="18"/>
      <color theme="1"/>
      <name val="Calibri"/>
    </font>
    <font>
      <b/>
      <sz val="9"/>
      <color theme="1"/>
      <name val="Calibri"/>
    </font>
    <font>
      <sz val="12"/>
      <color theme="1"/>
      <name val="Calibri"/>
    </font>
    <font>
      <b/>
      <sz val="28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b/>
      <sz val="28"/>
      <color theme="0"/>
      <name val="Calibri"/>
    </font>
    <font>
      <b/>
      <sz val="8"/>
      <color theme="1"/>
      <name val="Calibri"/>
    </font>
    <font>
      <b/>
      <sz val="26"/>
      <color theme="1"/>
      <name val="Calibri"/>
    </font>
    <font>
      <sz val="11"/>
      <color rgb="FFFF0000"/>
      <name val="Calibri"/>
    </font>
    <font>
      <u/>
      <sz val="14"/>
      <color theme="1"/>
      <name val="Calibri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Calibri"/>
      <family val="2"/>
    </font>
    <font>
      <b/>
      <sz val="28"/>
      <color theme="1"/>
      <name val="Calibri"/>
      <family val="2"/>
    </font>
    <font>
      <b/>
      <sz val="28"/>
      <color theme="0"/>
      <name val="Calibri"/>
      <family val="2"/>
    </font>
    <font>
      <sz val="32"/>
      <name val="Calibri"/>
      <family val="2"/>
    </font>
    <font>
      <b/>
      <sz val="18"/>
      <color theme="1"/>
      <name val="Calibri"/>
      <family val="2"/>
    </font>
    <font>
      <b/>
      <sz val="36"/>
      <color theme="4" tint="0.39997558519241921"/>
      <name val="Calibri"/>
      <family val="2"/>
    </font>
    <font>
      <sz val="11"/>
      <color theme="4" tint="0.39997558519241921"/>
      <name val="Calibri"/>
      <family val="2"/>
    </font>
    <font>
      <sz val="11"/>
      <color theme="4" tint="0.39997558519241921"/>
      <name val="Calibri"/>
      <family val="2"/>
      <scheme val="minor"/>
    </font>
    <font>
      <sz val="8"/>
      <color theme="0"/>
      <name val="Calibri"/>
      <family val="2"/>
    </font>
    <font>
      <b/>
      <sz val="20"/>
      <color theme="1"/>
      <name val="Calibri"/>
      <family val="2"/>
    </font>
    <font>
      <sz val="20"/>
      <name val="Calibri"/>
      <family val="2"/>
    </font>
    <font>
      <b/>
      <sz val="16"/>
      <color theme="1"/>
      <name val="Calibri"/>
      <family val="2"/>
    </font>
    <font>
      <b/>
      <sz val="30"/>
      <color theme="1"/>
      <name val="Calibri"/>
      <family val="2"/>
    </font>
    <font>
      <sz val="3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rgb="FFFF0000"/>
        <bgColor rgb="FFFF0000"/>
      </patternFill>
    </fill>
    <fill>
      <patternFill patternType="solid">
        <fgColor rgb="FF7F7F7F"/>
        <bgColor rgb="FF7F7F7F"/>
      </patternFill>
    </fill>
    <fill>
      <patternFill patternType="solid">
        <fgColor rgb="FF8EAADB"/>
        <bgColor rgb="FF8EAADB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996633"/>
        <bgColor rgb="FF996633"/>
      </patternFill>
    </fill>
    <fill>
      <patternFill patternType="solid">
        <fgColor rgb="FF7030A0"/>
        <bgColor rgb="FF7030A0"/>
      </patternFill>
    </fill>
    <fill>
      <patternFill patternType="solid">
        <fgColor rgb="FFCC00CC"/>
        <bgColor rgb="FFCC00CC"/>
      </patternFill>
    </fill>
    <fill>
      <patternFill patternType="solid">
        <fgColor rgb="FF33CCCC"/>
        <bgColor rgb="FF33CCCC"/>
      </patternFill>
    </fill>
    <fill>
      <patternFill patternType="solid">
        <fgColor rgb="FF757070"/>
        <bgColor rgb="FF757070"/>
      </patternFill>
    </fill>
    <fill>
      <patternFill patternType="solid">
        <fgColor rgb="FFFF00FF"/>
        <bgColor rgb="FFFF00FF"/>
      </patternFill>
    </fill>
    <fill>
      <patternFill patternType="solid">
        <fgColor rgb="FFFFCC00"/>
        <bgColor rgb="FFFFCC00"/>
      </patternFill>
    </fill>
    <fill>
      <patternFill patternType="solid">
        <fgColor rgb="FF00FF00"/>
        <bgColor rgb="FF00FF00"/>
      </patternFill>
    </fill>
    <fill>
      <patternFill patternType="solid">
        <fgColor rgb="FF262626"/>
        <bgColor rgb="FF262626"/>
      </patternFill>
    </fill>
    <fill>
      <patternFill patternType="solid">
        <fgColor rgb="FFBFBFBF"/>
        <bgColor rgb="FFBFBFBF"/>
      </patternFill>
    </fill>
    <fill>
      <patternFill patternType="solid">
        <fgColor rgb="FF9999FF"/>
        <bgColor rgb="FF9999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D0CE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theme="0"/>
      </patternFill>
    </fill>
  </fills>
  <borders count="1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4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164" fontId="5" fillId="3" borderId="31" xfId="0" applyNumberFormat="1" applyFont="1" applyFill="1" applyBorder="1" applyAlignment="1">
      <alignment horizontal="center"/>
    </xf>
    <xf numFmtId="0" fontId="5" fillId="3" borderId="31" xfId="0" applyFont="1" applyFill="1" applyBorder="1"/>
    <xf numFmtId="164" fontId="7" fillId="3" borderId="3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/>
    </xf>
    <xf numFmtId="164" fontId="4" fillId="4" borderId="37" xfId="0" applyNumberFormat="1" applyFont="1" applyFill="1" applyBorder="1" applyAlignment="1">
      <alignment horizontal="center" vertical="center"/>
    </xf>
    <xf numFmtId="0" fontId="1" fillId="0" borderId="6" xfId="0" applyFont="1" applyBorder="1"/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textRotation="90"/>
    </xf>
    <xf numFmtId="0" fontId="11" fillId="6" borderId="46" xfId="0" applyFont="1" applyFill="1" applyBorder="1" applyAlignment="1">
      <alignment horizontal="center" vertical="center" textRotation="90"/>
    </xf>
    <xf numFmtId="0" fontId="11" fillId="7" borderId="46" xfId="0" applyFont="1" applyFill="1" applyBorder="1" applyAlignment="1">
      <alignment horizontal="center" vertical="center" textRotation="90"/>
    </xf>
    <xf numFmtId="0" fontId="11" fillId="5" borderId="46" xfId="0" applyFont="1" applyFill="1" applyBorder="1" applyAlignment="1">
      <alignment horizontal="center" vertical="center" textRotation="90"/>
    </xf>
    <xf numFmtId="0" fontId="11" fillId="8" borderId="46" xfId="0" applyFont="1" applyFill="1" applyBorder="1" applyAlignment="1">
      <alignment horizontal="center" vertical="center" textRotation="90"/>
    </xf>
    <xf numFmtId="0" fontId="11" fillId="9" borderId="46" xfId="0" applyFont="1" applyFill="1" applyBorder="1" applyAlignment="1">
      <alignment horizontal="center" vertical="center" textRotation="90"/>
    </xf>
    <xf numFmtId="0" fontId="11" fillId="10" borderId="46" xfId="0" applyFont="1" applyFill="1" applyBorder="1" applyAlignment="1">
      <alignment horizontal="center" vertical="center" textRotation="90"/>
    </xf>
    <xf numFmtId="0" fontId="11" fillId="11" borderId="46" xfId="0" applyFont="1" applyFill="1" applyBorder="1" applyAlignment="1">
      <alignment horizontal="center" vertical="center" textRotation="90"/>
    </xf>
    <xf numFmtId="0" fontId="11" fillId="12" borderId="46" xfId="0" applyFont="1" applyFill="1" applyBorder="1" applyAlignment="1">
      <alignment horizontal="center" vertical="center" textRotation="90"/>
    </xf>
    <xf numFmtId="0" fontId="11" fillId="13" borderId="46" xfId="0" applyFont="1" applyFill="1" applyBorder="1" applyAlignment="1">
      <alignment horizontal="center" vertical="center" textRotation="90"/>
    </xf>
    <xf numFmtId="0" fontId="11" fillId="14" borderId="46" xfId="0" applyFont="1" applyFill="1" applyBorder="1" applyAlignment="1">
      <alignment horizontal="center" vertical="center" textRotation="90"/>
    </xf>
    <xf numFmtId="0" fontId="11" fillId="4" borderId="46" xfId="0" applyFont="1" applyFill="1" applyBorder="1" applyAlignment="1">
      <alignment horizontal="center" vertical="center" textRotation="90"/>
    </xf>
    <xf numFmtId="0" fontId="11" fillId="15" borderId="46" xfId="0" applyFont="1" applyFill="1" applyBorder="1" applyAlignment="1">
      <alignment horizontal="center" vertical="center" textRotation="90"/>
    </xf>
    <xf numFmtId="0" fontId="1" fillId="16" borderId="47" xfId="0" applyFont="1" applyFill="1" applyBorder="1" applyAlignment="1">
      <alignment horizontal="center" vertical="center" textRotation="90"/>
    </xf>
    <xf numFmtId="0" fontId="1" fillId="17" borderId="46" xfId="0" applyFont="1" applyFill="1" applyBorder="1" applyAlignment="1">
      <alignment horizontal="center" vertical="center" textRotation="90"/>
    </xf>
    <xf numFmtId="0" fontId="1" fillId="18" borderId="46" xfId="0" applyFont="1" applyFill="1" applyBorder="1" applyAlignment="1">
      <alignment horizontal="center" vertical="center" textRotation="90"/>
    </xf>
    <xf numFmtId="0" fontId="1" fillId="8" borderId="48" xfId="0" applyFont="1" applyFill="1" applyBorder="1" applyAlignment="1">
      <alignment horizontal="center" vertical="center" textRotation="90"/>
    </xf>
    <xf numFmtId="0" fontId="4" fillId="0" borderId="49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164" fontId="13" fillId="0" borderId="55" xfId="0" applyNumberFormat="1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164" fontId="14" fillId="0" borderId="60" xfId="0" applyNumberFormat="1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164" fontId="13" fillId="0" borderId="63" xfId="0" applyNumberFormat="1" applyFont="1" applyBorder="1" applyAlignment="1">
      <alignment horizontal="center"/>
    </xf>
    <xf numFmtId="0" fontId="13" fillId="0" borderId="67" xfId="0" applyFont="1" applyBorder="1" applyAlignment="1">
      <alignment horizontal="center"/>
    </xf>
    <xf numFmtId="0" fontId="13" fillId="0" borderId="68" xfId="0" applyFont="1" applyBorder="1" applyAlignment="1">
      <alignment horizontal="center"/>
    </xf>
    <xf numFmtId="164" fontId="13" fillId="0" borderId="69" xfId="0" applyNumberFormat="1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4" fillId="0" borderId="73" xfId="0" applyFont="1" applyBorder="1" applyAlignment="1">
      <alignment horizontal="center"/>
    </xf>
    <xf numFmtId="164" fontId="13" fillId="0" borderId="74" xfId="0" applyNumberFormat="1" applyFont="1" applyBorder="1" applyAlignment="1">
      <alignment horizontal="center"/>
    </xf>
    <xf numFmtId="0" fontId="14" fillId="0" borderId="75" xfId="0" applyFont="1" applyBorder="1" applyAlignment="1">
      <alignment horizontal="center"/>
    </xf>
    <xf numFmtId="0" fontId="13" fillId="0" borderId="76" xfId="0" applyFont="1" applyBorder="1" applyAlignment="1">
      <alignment horizontal="center"/>
    </xf>
    <xf numFmtId="164" fontId="13" fillId="0" borderId="77" xfId="0" applyNumberFormat="1" applyFont="1" applyBorder="1" applyAlignment="1">
      <alignment horizontal="center"/>
    </xf>
    <xf numFmtId="0" fontId="13" fillId="0" borderId="8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19" borderId="1" xfId="0" applyFont="1" applyFill="1" applyBorder="1"/>
    <xf numFmtId="0" fontId="14" fillId="19" borderId="84" xfId="0" applyFont="1" applyFill="1" applyBorder="1"/>
    <xf numFmtId="164" fontId="13" fillId="0" borderId="85" xfId="0" applyNumberFormat="1" applyFont="1" applyBorder="1" applyAlignment="1">
      <alignment horizontal="center"/>
    </xf>
    <xf numFmtId="164" fontId="13" fillId="0" borderId="86" xfId="0" applyNumberFormat="1" applyFont="1" applyBorder="1" applyAlignment="1">
      <alignment horizontal="center"/>
    </xf>
    <xf numFmtId="0" fontId="13" fillId="0" borderId="87" xfId="0" applyFont="1" applyBorder="1" applyAlignment="1">
      <alignment horizontal="center"/>
    </xf>
    <xf numFmtId="0" fontId="13" fillId="0" borderId="88" xfId="0" applyFont="1" applyBorder="1" applyAlignment="1">
      <alignment horizontal="center"/>
    </xf>
    <xf numFmtId="164" fontId="13" fillId="0" borderId="89" xfId="0" applyNumberFormat="1" applyFont="1" applyBorder="1" applyAlignment="1">
      <alignment horizontal="center"/>
    </xf>
    <xf numFmtId="0" fontId="13" fillId="0" borderId="90" xfId="0" applyFont="1" applyBorder="1" applyAlignment="1">
      <alignment horizontal="center"/>
    </xf>
    <xf numFmtId="0" fontId="14" fillId="0" borderId="94" xfId="0" applyFont="1" applyBorder="1" applyAlignment="1">
      <alignment horizontal="center"/>
    </xf>
    <xf numFmtId="0" fontId="14" fillId="19" borderId="98" xfId="0" applyFont="1" applyFill="1" applyBorder="1"/>
    <xf numFmtId="0" fontId="13" fillId="0" borderId="99" xfId="0" applyFont="1" applyBorder="1" applyAlignment="1">
      <alignment horizontal="center"/>
    </xf>
    <xf numFmtId="0" fontId="13" fillId="0" borderId="100" xfId="0" applyFont="1" applyBorder="1" applyAlignment="1">
      <alignment horizontal="center"/>
    </xf>
    <xf numFmtId="164" fontId="13" fillId="0" borderId="101" xfId="0" applyNumberFormat="1" applyFont="1" applyBorder="1" applyAlignment="1">
      <alignment horizontal="center"/>
    </xf>
    <xf numFmtId="164" fontId="14" fillId="0" borderId="105" xfId="0" applyNumberFormat="1" applyFont="1" applyBorder="1" applyAlignment="1">
      <alignment horizontal="center"/>
    </xf>
    <xf numFmtId="0" fontId="13" fillId="2" borderId="1" xfId="0" applyFont="1" applyFill="1" applyBorder="1"/>
    <xf numFmtId="0" fontId="14" fillId="2" borderId="1" xfId="0" applyFont="1" applyFill="1" applyBorder="1"/>
    <xf numFmtId="0" fontId="11" fillId="0" borderId="35" xfId="0" applyFont="1" applyBorder="1" applyAlignment="1">
      <alignment horizontal="center" vertical="center" textRotation="90"/>
    </xf>
    <xf numFmtId="0" fontId="11" fillId="6" borderId="21" xfId="0" applyFont="1" applyFill="1" applyBorder="1" applyAlignment="1">
      <alignment horizontal="center" vertical="center" textRotation="90"/>
    </xf>
    <xf numFmtId="0" fontId="11" fillId="7" borderId="21" xfId="0" applyFont="1" applyFill="1" applyBorder="1" applyAlignment="1">
      <alignment horizontal="center" vertical="center" textRotation="90"/>
    </xf>
    <xf numFmtId="0" fontId="11" fillId="5" borderId="21" xfId="0" applyFont="1" applyFill="1" applyBorder="1" applyAlignment="1">
      <alignment horizontal="center" vertical="center" textRotation="90"/>
    </xf>
    <xf numFmtId="0" fontId="11" fillId="8" borderId="21" xfId="0" applyFont="1" applyFill="1" applyBorder="1" applyAlignment="1">
      <alignment horizontal="center" vertical="center" textRotation="90"/>
    </xf>
    <xf numFmtId="0" fontId="11" fillId="9" borderId="21" xfId="0" applyFont="1" applyFill="1" applyBorder="1" applyAlignment="1">
      <alignment horizontal="center" vertical="center" textRotation="90"/>
    </xf>
    <xf numFmtId="0" fontId="11" fillId="10" borderId="21" xfId="0" applyFont="1" applyFill="1" applyBorder="1" applyAlignment="1">
      <alignment horizontal="center" vertical="center" textRotation="90"/>
    </xf>
    <xf numFmtId="0" fontId="11" fillId="11" borderId="21" xfId="0" applyFont="1" applyFill="1" applyBorder="1" applyAlignment="1">
      <alignment horizontal="center" vertical="center" textRotation="90"/>
    </xf>
    <xf numFmtId="0" fontId="11" fillId="12" borderId="21" xfId="0" applyFont="1" applyFill="1" applyBorder="1" applyAlignment="1">
      <alignment horizontal="center" vertical="center" textRotation="90"/>
    </xf>
    <xf numFmtId="0" fontId="11" fillId="13" borderId="21" xfId="0" applyFont="1" applyFill="1" applyBorder="1" applyAlignment="1">
      <alignment horizontal="center" vertical="center" textRotation="90"/>
    </xf>
    <xf numFmtId="0" fontId="11" fillId="14" borderId="21" xfId="0" applyFont="1" applyFill="1" applyBorder="1" applyAlignment="1">
      <alignment horizontal="center" vertical="center" textRotation="90"/>
    </xf>
    <xf numFmtId="0" fontId="11" fillId="4" borderId="21" xfId="0" applyFont="1" applyFill="1" applyBorder="1" applyAlignment="1">
      <alignment horizontal="center" vertical="center" textRotation="90"/>
    </xf>
    <xf numFmtId="0" fontId="11" fillId="15" borderId="106" xfId="0" applyFont="1" applyFill="1" applyBorder="1" applyAlignment="1">
      <alignment horizontal="center" vertical="center" textRotation="90"/>
    </xf>
    <xf numFmtId="0" fontId="11" fillId="16" borderId="107" xfId="0" applyFont="1" applyFill="1" applyBorder="1" applyAlignment="1">
      <alignment horizontal="center" vertical="center" textRotation="90"/>
    </xf>
    <xf numFmtId="0" fontId="11" fillId="17" borderId="108" xfId="0" applyFont="1" applyFill="1" applyBorder="1" applyAlignment="1">
      <alignment horizontal="center" vertical="center" textRotation="90"/>
    </xf>
    <xf numFmtId="0" fontId="11" fillId="18" borderId="108" xfId="0" applyFont="1" applyFill="1" applyBorder="1" applyAlignment="1">
      <alignment horizontal="center" vertical="center" textRotation="90"/>
    </xf>
    <xf numFmtId="0" fontId="11" fillId="8" borderId="109" xfId="0" applyFont="1" applyFill="1" applyBorder="1" applyAlignment="1">
      <alignment horizontal="center" vertical="center" textRotation="90"/>
    </xf>
    <xf numFmtId="0" fontId="5" fillId="0" borderId="37" xfId="0" applyFont="1" applyBorder="1"/>
    <xf numFmtId="0" fontId="13" fillId="0" borderId="0" xfId="0" applyFont="1" applyAlignment="1">
      <alignment horizontal="center"/>
    </xf>
    <xf numFmtId="0" fontId="1" fillId="2" borderId="112" xfId="0" applyFont="1" applyFill="1" applyBorder="1" applyAlignment="1">
      <alignment vertical="center"/>
    </xf>
    <xf numFmtId="0" fontId="4" fillId="2" borderId="112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/>
    </xf>
    <xf numFmtId="164" fontId="4" fillId="3" borderId="37" xfId="0" applyNumberFormat="1" applyFont="1" applyFill="1" applyBorder="1" applyAlignment="1">
      <alignment horizontal="center"/>
    </xf>
    <xf numFmtId="0" fontId="4" fillId="0" borderId="113" xfId="0" applyFont="1" applyBorder="1" applyAlignment="1">
      <alignment horizontal="center" vertical="center" wrapText="1"/>
    </xf>
    <xf numFmtId="0" fontId="4" fillId="0" borderId="114" xfId="0" applyFont="1" applyBorder="1" applyAlignment="1">
      <alignment horizontal="center" vertical="center" wrapText="1"/>
    </xf>
    <xf numFmtId="0" fontId="13" fillId="3" borderId="115" xfId="0" applyFont="1" applyFill="1" applyBorder="1" applyAlignment="1">
      <alignment horizontal="center"/>
    </xf>
    <xf numFmtId="0" fontId="13" fillId="3" borderId="64" xfId="0" applyFont="1" applyFill="1" applyBorder="1" applyAlignment="1">
      <alignment horizontal="center"/>
    </xf>
    <xf numFmtId="164" fontId="13" fillId="3" borderId="116" xfId="0" applyNumberFormat="1" applyFont="1" applyFill="1" applyBorder="1" applyAlignment="1">
      <alignment horizontal="center"/>
    </xf>
    <xf numFmtId="164" fontId="13" fillId="3" borderId="117" xfId="0" applyNumberFormat="1" applyFont="1" applyFill="1" applyBorder="1" applyAlignment="1">
      <alignment horizontal="center"/>
    </xf>
    <xf numFmtId="0" fontId="13" fillId="3" borderId="67" xfId="0" applyFont="1" applyFill="1" applyBorder="1" applyAlignment="1">
      <alignment horizontal="center"/>
    </xf>
    <xf numFmtId="0" fontId="13" fillId="3" borderId="68" xfId="0" applyFont="1" applyFill="1" applyBorder="1" applyAlignment="1">
      <alignment horizontal="center"/>
    </xf>
    <xf numFmtId="164" fontId="13" fillId="3" borderId="69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0" fontId="13" fillId="3" borderId="76" xfId="0" applyFont="1" applyFill="1" applyBorder="1" applyAlignment="1">
      <alignment horizontal="center"/>
    </xf>
    <xf numFmtId="164" fontId="13" fillId="3" borderId="77" xfId="0" applyNumberFormat="1" applyFont="1" applyFill="1" applyBorder="1" applyAlignment="1">
      <alignment horizontal="center"/>
    </xf>
    <xf numFmtId="0" fontId="13" fillId="3" borderId="80" xfId="0" applyFont="1" applyFill="1" applyBorder="1" applyAlignment="1">
      <alignment horizontal="center"/>
    </xf>
    <xf numFmtId="0" fontId="13" fillId="3" borderId="99" xfId="0" applyFont="1" applyFill="1" applyBorder="1" applyAlignment="1">
      <alignment horizontal="center"/>
    </xf>
    <xf numFmtId="0" fontId="13" fillId="3" borderId="100" xfId="0" applyFont="1" applyFill="1" applyBorder="1" applyAlignment="1">
      <alignment horizontal="center"/>
    </xf>
    <xf numFmtId="164" fontId="13" fillId="3" borderId="118" xfId="0" applyNumberFormat="1" applyFont="1" applyFill="1" applyBorder="1" applyAlignment="1">
      <alignment horizontal="center"/>
    </xf>
    <xf numFmtId="0" fontId="13" fillId="20" borderId="115" xfId="0" applyFont="1" applyFill="1" applyBorder="1" applyAlignment="1">
      <alignment horizontal="center"/>
    </xf>
    <xf numFmtId="0" fontId="13" fillId="20" borderId="64" xfId="0" applyFont="1" applyFill="1" applyBorder="1" applyAlignment="1">
      <alignment horizontal="center"/>
    </xf>
    <xf numFmtId="164" fontId="13" fillId="20" borderId="116" xfId="0" applyNumberFormat="1" applyFont="1" applyFill="1" applyBorder="1" applyAlignment="1">
      <alignment horizontal="center"/>
    </xf>
    <xf numFmtId="164" fontId="13" fillId="20" borderId="117" xfId="0" applyNumberFormat="1" applyFont="1" applyFill="1" applyBorder="1" applyAlignment="1">
      <alignment horizontal="center"/>
    </xf>
    <xf numFmtId="0" fontId="13" fillId="20" borderId="67" xfId="0" applyFont="1" applyFill="1" applyBorder="1" applyAlignment="1">
      <alignment horizontal="center"/>
    </xf>
    <xf numFmtId="0" fontId="13" fillId="20" borderId="68" xfId="0" applyFont="1" applyFill="1" applyBorder="1" applyAlignment="1">
      <alignment horizontal="center"/>
    </xf>
    <xf numFmtId="164" fontId="13" fillId="20" borderId="69" xfId="0" applyNumberFormat="1" applyFont="1" applyFill="1" applyBorder="1" applyAlignment="1">
      <alignment horizontal="center"/>
    </xf>
    <xf numFmtId="0" fontId="13" fillId="20" borderId="37" xfId="0" applyFont="1" applyFill="1" applyBorder="1" applyAlignment="1">
      <alignment horizontal="center"/>
    </xf>
    <xf numFmtId="0" fontId="13" fillId="20" borderId="76" xfId="0" applyFont="1" applyFill="1" applyBorder="1" applyAlignment="1">
      <alignment horizontal="center"/>
    </xf>
    <xf numFmtId="164" fontId="13" fillId="20" borderId="77" xfId="0" applyNumberFormat="1" applyFont="1" applyFill="1" applyBorder="1" applyAlignment="1">
      <alignment horizontal="center"/>
    </xf>
    <xf numFmtId="0" fontId="13" fillId="20" borderId="80" xfId="0" applyFont="1" applyFill="1" applyBorder="1" applyAlignment="1">
      <alignment horizontal="center"/>
    </xf>
    <xf numFmtId="0" fontId="13" fillId="20" borderId="119" xfId="0" applyFont="1" applyFill="1" applyBorder="1" applyAlignment="1">
      <alignment horizontal="center"/>
    </xf>
    <xf numFmtId="0" fontId="13" fillId="20" borderId="91" xfId="0" applyFont="1" applyFill="1" applyBorder="1" applyAlignment="1">
      <alignment horizontal="center"/>
    </xf>
    <xf numFmtId="164" fontId="13" fillId="20" borderId="92" xfId="0" applyNumberFormat="1" applyFont="1" applyFill="1" applyBorder="1" applyAlignment="1">
      <alignment horizontal="center"/>
    </xf>
    <xf numFmtId="0" fontId="11" fillId="21" borderId="21" xfId="0" applyFont="1" applyFill="1" applyBorder="1" applyAlignment="1">
      <alignment horizontal="center" vertical="center" textRotation="90"/>
    </xf>
    <xf numFmtId="0" fontId="11" fillId="20" borderId="120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/>
    <xf numFmtId="0" fontId="1" fillId="0" borderId="112" xfId="0" applyFont="1" applyBorder="1"/>
    <xf numFmtId="0" fontId="20" fillId="0" borderId="37" xfId="0" applyFont="1" applyBorder="1" applyAlignment="1">
      <alignment horizontal="center"/>
    </xf>
    <xf numFmtId="0" fontId="20" fillId="0" borderId="68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100" xfId="0" applyFont="1" applyBorder="1" applyAlignment="1">
      <alignment horizontal="center"/>
    </xf>
    <xf numFmtId="0" fontId="20" fillId="0" borderId="70" xfId="0" applyFont="1" applyBorder="1" applyAlignment="1">
      <alignment horizontal="center"/>
    </xf>
    <xf numFmtId="0" fontId="20" fillId="0" borderId="118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2" fillId="0" borderId="10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78" xfId="0" applyFont="1" applyBorder="1" applyAlignment="1">
      <alignment horizontal="center"/>
    </xf>
    <xf numFmtId="0" fontId="13" fillId="0" borderId="70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78" xfId="0" applyFont="1" applyBorder="1" applyAlignment="1">
      <alignment horizontal="center"/>
    </xf>
    <xf numFmtId="0" fontId="13" fillId="0" borderId="92" xfId="0" applyFont="1" applyBorder="1" applyAlignment="1">
      <alignment horizontal="center"/>
    </xf>
    <xf numFmtId="0" fontId="22" fillId="0" borderId="121" xfId="0" applyFont="1" applyBorder="1" applyAlignment="1">
      <alignment horizontal="center"/>
    </xf>
    <xf numFmtId="0" fontId="22" fillId="0" borderId="12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22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20" fillId="0" borderId="123" xfId="0" applyFont="1" applyBorder="1" applyAlignment="1">
      <alignment horizontal="center"/>
    </xf>
    <xf numFmtId="0" fontId="20" fillId="0" borderId="110" xfId="0" applyFont="1" applyBorder="1" applyAlignment="1">
      <alignment horizontal="center"/>
    </xf>
    <xf numFmtId="0" fontId="20" fillId="0" borderId="92" xfId="0" applyFont="1" applyBorder="1" applyAlignment="1">
      <alignment horizontal="center"/>
    </xf>
    <xf numFmtId="0" fontId="20" fillId="3" borderId="124" xfId="0" applyFont="1" applyFill="1" applyBorder="1" applyAlignment="1">
      <alignment horizontal="center"/>
    </xf>
    <xf numFmtId="0" fontId="20" fillId="3" borderId="110" xfId="0" applyFont="1" applyFill="1" applyBorder="1" applyAlignment="1">
      <alignment horizontal="center"/>
    </xf>
    <xf numFmtId="0" fontId="20" fillId="3" borderId="70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0" fontId="20" fillId="3" borderId="78" xfId="0" applyFont="1" applyFill="1" applyBorder="1" applyAlignment="1">
      <alignment horizontal="center"/>
    </xf>
    <xf numFmtId="0" fontId="20" fillId="3" borderId="118" xfId="0" applyFont="1" applyFill="1" applyBorder="1" applyAlignment="1">
      <alignment horizontal="center"/>
    </xf>
    <xf numFmtId="0" fontId="20" fillId="20" borderId="124" xfId="0" applyFont="1" applyFill="1" applyBorder="1" applyAlignment="1">
      <alignment horizontal="center"/>
    </xf>
    <xf numFmtId="0" fontId="20" fillId="20" borderId="110" xfId="0" applyFont="1" applyFill="1" applyBorder="1" applyAlignment="1">
      <alignment horizontal="center"/>
    </xf>
    <xf numFmtId="0" fontId="20" fillId="20" borderId="70" xfId="0" applyFont="1" applyFill="1" applyBorder="1" applyAlignment="1">
      <alignment horizontal="center"/>
    </xf>
    <xf numFmtId="0" fontId="20" fillId="20" borderId="9" xfId="0" applyFont="1" applyFill="1" applyBorder="1" applyAlignment="1">
      <alignment horizontal="center"/>
    </xf>
    <xf numFmtId="0" fontId="20" fillId="20" borderId="78" xfId="0" applyFont="1" applyFill="1" applyBorder="1" applyAlignment="1">
      <alignment horizontal="center"/>
    </xf>
    <xf numFmtId="0" fontId="20" fillId="20" borderId="92" xfId="0" applyFont="1" applyFill="1" applyBorder="1" applyAlignment="1">
      <alignment horizontal="center"/>
    </xf>
    <xf numFmtId="0" fontId="3" fillId="25" borderId="34" xfId="0" applyFont="1" applyFill="1" applyBorder="1"/>
    <xf numFmtId="14" fontId="4" fillId="24" borderId="34" xfId="0" applyNumberFormat="1" applyFont="1" applyFill="1" applyBorder="1" applyAlignment="1">
      <alignment horizontal="center"/>
    </xf>
    <xf numFmtId="0" fontId="1" fillId="2" borderId="34" xfId="0" applyFont="1" applyFill="1" applyBorder="1"/>
    <xf numFmtId="0" fontId="4" fillId="2" borderId="34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vertical="center"/>
    </xf>
    <xf numFmtId="0" fontId="27" fillId="27" borderId="0" xfId="0" applyFont="1" applyFill="1"/>
    <xf numFmtId="0" fontId="28" fillId="28" borderId="1" xfId="0" applyFont="1" applyFill="1" applyBorder="1"/>
    <xf numFmtId="0" fontId="29" fillId="27" borderId="0" xfId="0" applyFont="1" applyFill="1"/>
    <xf numFmtId="0" fontId="28" fillId="27" borderId="0" xfId="0" applyFont="1" applyFill="1"/>
    <xf numFmtId="0" fontId="25" fillId="27" borderId="34" xfId="0" applyFont="1" applyFill="1" applyBorder="1"/>
    <xf numFmtId="0" fontId="1" fillId="27" borderId="0" xfId="0" applyFont="1" applyFill="1" applyAlignment="1">
      <alignment vertical="center"/>
    </xf>
    <xf numFmtId="14" fontId="4" fillId="28" borderId="1" xfId="0" applyNumberFormat="1" applyFont="1" applyFill="1" applyBorder="1" applyAlignment="1">
      <alignment horizontal="center"/>
    </xf>
    <xf numFmtId="0" fontId="25" fillId="27" borderId="26" xfId="0" applyFont="1" applyFill="1" applyBorder="1"/>
    <xf numFmtId="0" fontId="25" fillId="27" borderId="112" xfId="0" applyFont="1" applyFill="1" applyBorder="1"/>
    <xf numFmtId="0" fontId="1" fillId="27" borderId="0" xfId="0" applyFont="1" applyFill="1"/>
    <xf numFmtId="0" fontId="1" fillId="28" borderId="1" xfId="0" applyFont="1" applyFill="1" applyBorder="1"/>
    <xf numFmtId="0" fontId="0" fillId="27" borderId="0" xfId="0" applyFill="1"/>
    <xf numFmtId="0" fontId="1" fillId="27" borderId="3" xfId="0" applyFont="1" applyFill="1" applyBorder="1"/>
    <xf numFmtId="0" fontId="2" fillId="27" borderId="0" xfId="0" applyFont="1" applyFill="1"/>
    <xf numFmtId="0" fontId="30" fillId="27" borderId="0" xfId="0" applyFont="1" applyFill="1" applyAlignment="1">
      <alignment horizontal="right" vertical="top"/>
    </xf>
    <xf numFmtId="0" fontId="5" fillId="3" borderId="15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2" fillId="0" borderId="34" xfId="0" applyFont="1" applyBorder="1"/>
    <xf numFmtId="0" fontId="1" fillId="0" borderId="34" xfId="0" applyFont="1" applyBorder="1"/>
    <xf numFmtId="0" fontId="0" fillId="0" borderId="34" xfId="0" applyBorder="1"/>
    <xf numFmtId="0" fontId="1" fillId="28" borderId="1" xfId="0" applyFont="1" applyFill="1" applyBorder="1" applyAlignment="1">
      <alignment vertical="center"/>
    </xf>
    <xf numFmtId="0" fontId="33" fillId="3" borderId="1" xfId="0" applyFont="1" applyFill="1" applyBorder="1" applyAlignment="1">
      <alignment horizontal="center" vertical="center"/>
    </xf>
    <xf numFmtId="0" fontId="4" fillId="24" borderId="8" xfId="0" applyFont="1" applyFill="1" applyBorder="1" applyAlignment="1">
      <alignment horizontal="center" vertical="center"/>
    </xf>
    <xf numFmtId="164" fontId="26" fillId="5" borderId="1" xfId="0" applyNumberFormat="1" applyFont="1" applyFill="1" applyBorder="1" applyAlignment="1">
      <alignment vertical="center"/>
    </xf>
    <xf numFmtId="0" fontId="22" fillId="0" borderId="97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2" fillId="0" borderId="112" xfId="0" applyFont="1" applyBorder="1" applyAlignment="1">
      <alignment horizontal="center"/>
    </xf>
    <xf numFmtId="0" fontId="22" fillId="0" borderId="111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22" fillId="22" borderId="112" xfId="0" applyFont="1" applyFill="1" applyBorder="1" applyAlignment="1">
      <alignment horizontal="center"/>
    </xf>
    <xf numFmtId="0" fontId="22" fillId="22" borderId="26" xfId="0" applyFont="1" applyFill="1" applyBorder="1" applyAlignment="1">
      <alignment horizontal="center"/>
    </xf>
    <xf numFmtId="0" fontId="22" fillId="22" borderId="46" xfId="0" applyFont="1" applyFill="1" applyBorder="1" applyAlignment="1">
      <alignment horizontal="center"/>
    </xf>
    <xf numFmtId="0" fontId="22" fillId="22" borderId="111" xfId="0" applyFont="1" applyFill="1" applyBorder="1" applyAlignment="1">
      <alignment horizontal="center"/>
    </xf>
    <xf numFmtId="0" fontId="22" fillId="22" borderId="52" xfId="0" applyFont="1" applyFill="1" applyBorder="1" applyAlignment="1">
      <alignment horizontal="center"/>
    </xf>
    <xf numFmtId="0" fontId="22" fillId="23" borderId="112" xfId="0" applyFont="1" applyFill="1" applyBorder="1" applyAlignment="1">
      <alignment horizontal="center"/>
    </xf>
    <xf numFmtId="0" fontId="22" fillId="23" borderId="26" xfId="0" applyFont="1" applyFill="1" applyBorder="1" applyAlignment="1">
      <alignment horizontal="center"/>
    </xf>
    <xf numFmtId="0" fontId="22" fillId="23" borderId="46" xfId="0" applyFont="1" applyFill="1" applyBorder="1" applyAlignment="1">
      <alignment horizontal="center"/>
    </xf>
    <xf numFmtId="0" fontId="22" fillId="23" borderId="111" xfId="0" applyFont="1" applyFill="1" applyBorder="1" applyAlignment="1">
      <alignment horizontal="center"/>
    </xf>
    <xf numFmtId="0" fontId="22" fillId="23" borderId="52" xfId="0" applyFont="1" applyFill="1" applyBorder="1" applyAlignment="1">
      <alignment horizontal="center"/>
    </xf>
    <xf numFmtId="0" fontId="13" fillId="0" borderId="12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20" xfId="0" applyFont="1" applyBorder="1" applyAlignment="1">
      <alignment horizontal="center"/>
    </xf>
    <xf numFmtId="0" fontId="13" fillId="0" borderId="122" xfId="0" applyFont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49" xfId="0" applyFont="1" applyFill="1" applyBorder="1" applyAlignment="1">
      <alignment horizontal="center"/>
    </xf>
    <xf numFmtId="0" fontId="13" fillId="3" borderId="120" xfId="0" applyFont="1" applyFill="1" applyBorder="1" applyAlignment="1">
      <alignment horizontal="center"/>
    </xf>
    <xf numFmtId="0" fontId="13" fillId="3" borderId="102" xfId="0" applyFont="1" applyFill="1" applyBorder="1" applyAlignment="1">
      <alignment horizontal="center"/>
    </xf>
    <xf numFmtId="0" fontId="13" fillId="20" borderId="1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120" xfId="0" applyFont="1" applyFill="1" applyBorder="1" applyAlignment="1">
      <alignment horizontal="center"/>
    </xf>
    <xf numFmtId="0" fontId="13" fillId="20" borderId="122" xfId="0" applyFont="1" applyFill="1" applyBorder="1" applyAlignment="1">
      <alignment horizontal="center"/>
    </xf>
    <xf numFmtId="0" fontId="13" fillId="0" borderId="53" xfId="0" applyFont="1" applyBorder="1" applyAlignment="1" applyProtection="1">
      <alignment horizontal="center"/>
      <protection locked="0"/>
    </xf>
    <xf numFmtId="0" fontId="13" fillId="6" borderId="54" xfId="0" applyFont="1" applyFill="1" applyBorder="1" applyAlignment="1" applyProtection="1">
      <alignment horizontal="center"/>
      <protection locked="0"/>
    </xf>
    <xf numFmtId="0" fontId="13" fillId="7" borderId="54" xfId="0" applyFont="1" applyFill="1" applyBorder="1" applyAlignment="1" applyProtection="1">
      <alignment horizontal="center"/>
      <protection locked="0"/>
    </xf>
    <xf numFmtId="0" fontId="13" fillId="5" borderId="54" xfId="0" applyFont="1" applyFill="1" applyBorder="1" applyAlignment="1" applyProtection="1">
      <alignment horizontal="center"/>
      <protection locked="0"/>
    </xf>
    <xf numFmtId="0" fontId="13" fillId="8" borderId="54" xfId="0" applyFont="1" applyFill="1" applyBorder="1" applyAlignment="1" applyProtection="1">
      <alignment horizontal="center"/>
      <protection locked="0"/>
    </xf>
    <xf numFmtId="0" fontId="13" fillId="9" borderId="54" xfId="0" applyFont="1" applyFill="1" applyBorder="1" applyAlignment="1" applyProtection="1">
      <alignment horizontal="center"/>
      <protection locked="0"/>
    </xf>
    <xf numFmtId="0" fontId="13" fillId="10" borderId="54" xfId="0" applyFont="1" applyFill="1" applyBorder="1" applyAlignment="1" applyProtection="1">
      <alignment horizontal="center"/>
      <protection locked="0"/>
    </xf>
    <xf numFmtId="0" fontId="13" fillId="13" borderId="54" xfId="0" applyFont="1" applyFill="1" applyBorder="1" applyAlignment="1" applyProtection="1">
      <alignment horizontal="center"/>
      <protection locked="0"/>
    </xf>
    <xf numFmtId="0" fontId="13" fillId="14" borderId="54" xfId="0" applyFont="1" applyFill="1" applyBorder="1" applyAlignment="1" applyProtection="1">
      <alignment horizontal="center"/>
      <protection locked="0"/>
    </xf>
    <xf numFmtId="0" fontId="13" fillId="4" borderId="54" xfId="0" applyFont="1" applyFill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6" borderId="64" xfId="0" applyFont="1" applyFill="1" applyBorder="1" applyAlignment="1" applyProtection="1">
      <alignment horizontal="center"/>
      <protection locked="0"/>
    </xf>
    <xf numFmtId="0" fontId="13" fillId="7" borderId="64" xfId="0" applyFont="1" applyFill="1" applyBorder="1" applyAlignment="1" applyProtection="1">
      <alignment horizontal="center"/>
      <protection locked="0"/>
    </xf>
    <xf numFmtId="0" fontId="13" fillId="5" borderId="64" xfId="0" applyFont="1" applyFill="1" applyBorder="1" applyAlignment="1" applyProtection="1">
      <alignment horizontal="center"/>
      <protection locked="0"/>
    </xf>
    <xf numFmtId="0" fontId="13" fillId="8" borderId="64" xfId="0" applyFont="1" applyFill="1" applyBorder="1" applyAlignment="1" applyProtection="1">
      <alignment horizontal="center"/>
      <protection locked="0"/>
    </xf>
    <xf numFmtId="0" fontId="13" fillId="9" borderId="64" xfId="0" applyFont="1" applyFill="1" applyBorder="1" applyAlignment="1" applyProtection="1">
      <alignment horizontal="center"/>
      <protection locked="0"/>
    </xf>
    <xf numFmtId="0" fontId="13" fillId="10" borderId="64" xfId="0" applyFont="1" applyFill="1" applyBorder="1" applyAlignment="1" applyProtection="1">
      <alignment horizontal="center"/>
      <protection locked="0"/>
    </xf>
    <xf numFmtId="0" fontId="13" fillId="13" borderId="64" xfId="0" applyFont="1" applyFill="1" applyBorder="1" applyAlignment="1" applyProtection="1">
      <alignment horizontal="center"/>
      <protection locked="0"/>
    </xf>
    <xf numFmtId="0" fontId="13" fillId="14" borderId="64" xfId="0" applyFont="1" applyFill="1" applyBorder="1" applyAlignment="1" applyProtection="1">
      <alignment horizontal="center"/>
      <protection locked="0"/>
    </xf>
    <xf numFmtId="0" fontId="13" fillId="4" borderId="64" xfId="0" applyFont="1" applyFill="1" applyBorder="1" applyAlignment="1" applyProtection="1">
      <alignment horizontal="center"/>
      <protection locked="0"/>
    </xf>
    <xf numFmtId="0" fontId="13" fillId="0" borderId="49" xfId="0" applyFont="1" applyBorder="1" applyAlignment="1" applyProtection="1">
      <alignment horizontal="center"/>
      <protection locked="0"/>
    </xf>
    <xf numFmtId="0" fontId="13" fillId="6" borderId="68" xfId="0" applyFont="1" applyFill="1" applyBorder="1" applyAlignment="1" applyProtection="1">
      <alignment horizontal="center"/>
      <protection locked="0"/>
    </xf>
    <xf numFmtId="0" fontId="13" fillId="7" borderId="68" xfId="0" applyFont="1" applyFill="1" applyBorder="1" applyAlignment="1" applyProtection="1">
      <alignment horizontal="center"/>
      <protection locked="0"/>
    </xf>
    <xf numFmtId="0" fontId="13" fillId="5" borderId="68" xfId="0" applyFont="1" applyFill="1" applyBorder="1" applyAlignment="1" applyProtection="1">
      <alignment horizontal="center"/>
      <protection locked="0"/>
    </xf>
    <xf numFmtId="0" fontId="13" fillId="8" borderId="68" xfId="0" applyFont="1" applyFill="1" applyBorder="1" applyAlignment="1" applyProtection="1">
      <alignment horizontal="center"/>
      <protection locked="0"/>
    </xf>
    <xf numFmtId="0" fontId="13" fillId="9" borderId="68" xfId="0" applyFont="1" applyFill="1" applyBorder="1" applyAlignment="1" applyProtection="1">
      <alignment horizontal="center"/>
      <protection locked="0"/>
    </xf>
    <xf numFmtId="0" fontId="13" fillId="10" borderId="68" xfId="0" applyFont="1" applyFill="1" applyBorder="1" applyAlignment="1" applyProtection="1">
      <alignment horizontal="center"/>
      <protection locked="0"/>
    </xf>
    <xf numFmtId="0" fontId="13" fillId="13" borderId="68" xfId="0" applyFont="1" applyFill="1" applyBorder="1" applyAlignment="1" applyProtection="1">
      <alignment horizontal="center"/>
      <protection locked="0"/>
    </xf>
    <xf numFmtId="0" fontId="13" fillId="14" borderId="68" xfId="0" applyFont="1" applyFill="1" applyBorder="1" applyAlignment="1" applyProtection="1">
      <alignment horizontal="center"/>
      <protection locked="0"/>
    </xf>
    <xf numFmtId="0" fontId="13" fillId="4" borderId="68" xfId="0" applyFont="1" applyFill="1" applyBorder="1" applyAlignment="1" applyProtection="1">
      <alignment horizontal="center"/>
      <protection locked="0"/>
    </xf>
    <xf numFmtId="0" fontId="13" fillId="0" borderId="61" xfId="0" applyFont="1" applyBorder="1" applyAlignment="1" applyProtection="1">
      <alignment horizontal="center"/>
      <protection locked="0"/>
    </xf>
    <xf numFmtId="0" fontId="13" fillId="0" borderId="76" xfId="0" applyFont="1" applyBorder="1" applyAlignment="1" applyProtection="1">
      <alignment horizontal="center"/>
      <protection locked="0"/>
    </xf>
    <xf numFmtId="0" fontId="13" fillId="6" borderId="37" xfId="0" applyFont="1" applyFill="1" applyBorder="1" applyAlignment="1" applyProtection="1">
      <alignment horizontal="center"/>
      <protection locked="0"/>
    </xf>
    <xf numFmtId="0" fontId="13" fillId="7" borderId="37" xfId="0" applyFont="1" applyFill="1" applyBorder="1" applyAlignment="1" applyProtection="1">
      <alignment horizontal="center"/>
      <protection locked="0"/>
    </xf>
    <xf numFmtId="0" fontId="13" fillId="5" borderId="37" xfId="0" applyFont="1" applyFill="1" applyBorder="1" applyAlignment="1" applyProtection="1">
      <alignment horizontal="center"/>
      <protection locked="0"/>
    </xf>
    <xf numFmtId="0" fontId="13" fillId="8" borderId="37" xfId="0" applyFont="1" applyFill="1" applyBorder="1" applyAlignment="1" applyProtection="1">
      <alignment horizontal="center"/>
      <protection locked="0"/>
    </xf>
    <xf numFmtId="0" fontId="13" fillId="9" borderId="37" xfId="0" applyFont="1" applyFill="1" applyBorder="1" applyAlignment="1" applyProtection="1">
      <alignment horizontal="center"/>
      <protection locked="0"/>
    </xf>
    <xf numFmtId="0" fontId="13" fillId="10" borderId="37" xfId="0" applyFont="1" applyFill="1" applyBorder="1" applyAlignment="1" applyProtection="1">
      <alignment horizontal="center"/>
      <protection locked="0"/>
    </xf>
    <xf numFmtId="0" fontId="13" fillId="13" borderId="37" xfId="0" applyFont="1" applyFill="1" applyBorder="1" applyAlignment="1" applyProtection="1">
      <alignment horizontal="center"/>
      <protection locked="0"/>
    </xf>
    <xf numFmtId="0" fontId="13" fillId="14" borderId="37" xfId="0" applyFont="1" applyFill="1" applyBorder="1" applyAlignment="1" applyProtection="1">
      <alignment horizontal="center"/>
      <protection locked="0"/>
    </xf>
    <xf numFmtId="0" fontId="13" fillId="4" borderId="37" xfId="0" applyFont="1" applyFill="1" applyBorder="1" applyAlignment="1" applyProtection="1">
      <alignment horizontal="center"/>
      <protection locked="0"/>
    </xf>
    <xf numFmtId="0" fontId="13" fillId="0" borderId="67" xfId="0" applyFont="1" applyBorder="1" applyAlignment="1" applyProtection="1">
      <alignment horizontal="center"/>
      <protection locked="0"/>
    </xf>
    <xf numFmtId="0" fontId="13" fillId="0" borderId="36" xfId="0" applyFont="1" applyBorder="1" applyAlignment="1" applyProtection="1">
      <alignment horizontal="center"/>
      <protection locked="0"/>
    </xf>
    <xf numFmtId="0" fontId="13" fillId="0" borderId="90" xfId="0" applyFont="1" applyBorder="1" applyAlignment="1" applyProtection="1">
      <alignment horizontal="center"/>
      <protection locked="0"/>
    </xf>
    <xf numFmtId="0" fontId="13" fillId="6" borderId="91" xfId="0" applyFont="1" applyFill="1" applyBorder="1" applyAlignment="1" applyProtection="1">
      <alignment horizontal="center"/>
      <protection locked="0"/>
    </xf>
    <xf numFmtId="0" fontId="13" fillId="7" borderId="91" xfId="0" applyFont="1" applyFill="1" applyBorder="1" applyAlignment="1" applyProtection="1">
      <alignment horizontal="center"/>
      <protection locked="0"/>
    </xf>
    <xf numFmtId="0" fontId="13" fillId="5" borderId="91" xfId="0" applyFont="1" applyFill="1" applyBorder="1" applyAlignment="1" applyProtection="1">
      <alignment horizontal="center"/>
      <protection locked="0"/>
    </xf>
    <xf numFmtId="0" fontId="13" fillId="8" borderId="91" xfId="0" applyFont="1" applyFill="1" applyBorder="1" applyAlignment="1" applyProtection="1">
      <alignment horizontal="center"/>
      <protection locked="0"/>
    </xf>
    <xf numFmtId="0" fontId="13" fillId="9" borderId="91" xfId="0" applyFont="1" applyFill="1" applyBorder="1" applyAlignment="1" applyProtection="1">
      <alignment horizontal="center"/>
      <protection locked="0"/>
    </xf>
    <xf numFmtId="0" fontId="13" fillId="10" borderId="91" xfId="0" applyFont="1" applyFill="1" applyBorder="1" applyAlignment="1" applyProtection="1">
      <alignment horizontal="center"/>
      <protection locked="0"/>
    </xf>
    <xf numFmtId="0" fontId="13" fillId="13" borderId="91" xfId="0" applyFont="1" applyFill="1" applyBorder="1" applyAlignment="1" applyProtection="1">
      <alignment horizontal="center"/>
      <protection locked="0"/>
    </xf>
    <xf numFmtId="0" fontId="13" fillId="14" borderId="91" xfId="0" applyFont="1" applyFill="1" applyBorder="1" applyAlignment="1" applyProtection="1">
      <alignment horizontal="center"/>
      <protection locked="0"/>
    </xf>
    <xf numFmtId="0" fontId="13" fillId="4" borderId="91" xfId="0" applyFont="1" applyFill="1" applyBorder="1" applyAlignment="1" applyProtection="1">
      <alignment horizontal="center"/>
      <protection locked="0"/>
    </xf>
    <xf numFmtId="0" fontId="13" fillId="0" borderId="87" xfId="0" applyFont="1" applyBorder="1" applyAlignment="1" applyProtection="1">
      <alignment horizontal="center"/>
      <protection locked="0"/>
    </xf>
    <xf numFmtId="0" fontId="13" fillId="6" borderId="100" xfId="0" applyFont="1" applyFill="1" applyBorder="1" applyAlignment="1" applyProtection="1">
      <alignment horizontal="center"/>
      <protection locked="0"/>
    </xf>
    <xf numFmtId="0" fontId="13" fillId="7" borderId="100" xfId="0" applyFont="1" applyFill="1" applyBorder="1" applyAlignment="1" applyProtection="1">
      <alignment horizontal="center"/>
      <protection locked="0"/>
    </xf>
    <xf numFmtId="0" fontId="13" fillId="5" borderId="100" xfId="0" applyFont="1" applyFill="1" applyBorder="1" applyAlignment="1" applyProtection="1">
      <alignment horizontal="center"/>
      <protection locked="0"/>
    </xf>
    <xf numFmtId="0" fontId="13" fillId="8" borderId="100" xfId="0" applyFont="1" applyFill="1" applyBorder="1" applyAlignment="1" applyProtection="1">
      <alignment horizontal="center"/>
      <protection locked="0"/>
    </xf>
    <xf numFmtId="0" fontId="13" fillId="9" borderId="100" xfId="0" applyFont="1" applyFill="1" applyBorder="1" applyAlignment="1" applyProtection="1">
      <alignment horizontal="center"/>
      <protection locked="0"/>
    </xf>
    <xf numFmtId="0" fontId="13" fillId="10" borderId="100" xfId="0" applyFont="1" applyFill="1" applyBorder="1" applyAlignment="1" applyProtection="1">
      <alignment horizontal="center"/>
      <protection locked="0"/>
    </xf>
    <xf numFmtId="0" fontId="13" fillId="13" borderId="100" xfId="0" applyFont="1" applyFill="1" applyBorder="1" applyAlignment="1" applyProtection="1">
      <alignment horizontal="center"/>
      <protection locked="0"/>
    </xf>
    <xf numFmtId="0" fontId="13" fillId="14" borderId="100" xfId="0" applyFont="1" applyFill="1" applyBorder="1" applyAlignment="1" applyProtection="1">
      <alignment horizontal="center"/>
      <protection locked="0"/>
    </xf>
    <xf numFmtId="0" fontId="13" fillId="4" borderId="100" xfId="0" applyFont="1" applyFill="1" applyBorder="1" applyAlignment="1" applyProtection="1">
      <alignment horizontal="center"/>
      <protection locked="0"/>
    </xf>
    <xf numFmtId="0" fontId="13" fillId="11" borderId="54" xfId="0" applyFont="1" applyFill="1" applyBorder="1" applyAlignment="1" applyProtection="1">
      <alignment horizontal="center"/>
      <protection locked="0"/>
    </xf>
    <xf numFmtId="0" fontId="13" fillId="12" borderId="54" xfId="0" applyFont="1" applyFill="1" applyBorder="1" applyAlignment="1" applyProtection="1">
      <alignment horizontal="center"/>
      <protection locked="0"/>
    </xf>
    <xf numFmtId="0" fontId="13" fillId="15" borderId="56" xfId="0" applyFont="1" applyFill="1" applyBorder="1" applyAlignment="1" applyProtection="1">
      <alignment horizontal="center"/>
      <protection locked="0"/>
    </xf>
    <xf numFmtId="0" fontId="13" fillId="16" borderId="57" xfId="0" applyFont="1" applyFill="1" applyBorder="1" applyAlignment="1" applyProtection="1">
      <alignment horizontal="center"/>
      <protection locked="0"/>
    </xf>
    <xf numFmtId="0" fontId="13" fillId="17" borderId="54" xfId="0" applyFont="1" applyFill="1" applyBorder="1" applyAlignment="1" applyProtection="1">
      <alignment horizontal="center"/>
      <protection locked="0"/>
    </xf>
    <xf numFmtId="0" fontId="13" fillId="18" borderId="54" xfId="0" applyFont="1" applyFill="1" applyBorder="1" applyAlignment="1" applyProtection="1">
      <alignment horizontal="center"/>
      <protection locked="0"/>
    </xf>
    <xf numFmtId="0" fontId="13" fillId="8" borderId="58" xfId="0" applyFont="1" applyFill="1" applyBorder="1" applyAlignment="1" applyProtection="1">
      <alignment horizontal="center"/>
      <protection locked="0"/>
    </xf>
    <xf numFmtId="0" fontId="13" fillId="11" borderId="64" xfId="0" applyFont="1" applyFill="1" applyBorder="1" applyAlignment="1" applyProtection="1">
      <alignment horizontal="center"/>
      <protection locked="0"/>
    </xf>
    <xf numFmtId="0" fontId="13" fillId="12" borderId="64" xfId="0" applyFont="1" applyFill="1" applyBorder="1" applyAlignment="1" applyProtection="1">
      <alignment horizontal="center"/>
      <protection locked="0"/>
    </xf>
    <xf numFmtId="0" fontId="13" fillId="15" borderId="8" xfId="0" applyFont="1" applyFill="1" applyBorder="1" applyAlignment="1" applyProtection="1">
      <alignment horizontal="center"/>
      <protection locked="0"/>
    </xf>
    <xf numFmtId="0" fontId="13" fillId="16" borderId="65" xfId="0" applyFont="1" applyFill="1" applyBorder="1" applyAlignment="1" applyProtection="1">
      <alignment horizontal="center"/>
      <protection locked="0"/>
    </xf>
    <xf numFmtId="0" fontId="13" fillId="17" borderId="64" xfId="0" applyFont="1" applyFill="1" applyBorder="1" applyAlignment="1" applyProtection="1">
      <alignment horizontal="center"/>
      <protection locked="0"/>
    </xf>
    <xf numFmtId="0" fontId="13" fillId="18" borderId="64" xfId="0" applyFont="1" applyFill="1" applyBorder="1" applyAlignment="1" applyProtection="1">
      <alignment horizontal="center"/>
      <protection locked="0"/>
    </xf>
    <xf numFmtId="0" fontId="13" fillId="8" borderId="66" xfId="0" applyFont="1" applyFill="1" applyBorder="1" applyAlignment="1" applyProtection="1">
      <alignment horizontal="center"/>
      <protection locked="0"/>
    </xf>
    <xf numFmtId="0" fontId="13" fillId="11" borderId="68" xfId="0" applyFont="1" applyFill="1" applyBorder="1" applyAlignment="1" applyProtection="1">
      <alignment horizontal="center"/>
      <protection locked="0"/>
    </xf>
    <xf numFmtId="0" fontId="13" fillId="12" borderId="68" xfId="0" applyFont="1" applyFill="1" applyBorder="1" applyAlignment="1" applyProtection="1">
      <alignment horizontal="center"/>
      <protection locked="0"/>
    </xf>
    <xf numFmtId="0" fontId="13" fillId="15" borderId="70" xfId="0" applyFont="1" applyFill="1" applyBorder="1" applyAlignment="1" applyProtection="1">
      <alignment horizontal="center"/>
      <protection locked="0"/>
    </xf>
    <xf numFmtId="0" fontId="13" fillId="16" borderId="71" xfId="0" applyFont="1" applyFill="1" applyBorder="1" applyAlignment="1" applyProtection="1">
      <alignment horizontal="center"/>
      <protection locked="0"/>
    </xf>
    <xf numFmtId="0" fontId="13" fillId="17" borderId="68" xfId="0" applyFont="1" applyFill="1" applyBorder="1" applyAlignment="1" applyProtection="1">
      <alignment horizontal="center"/>
      <protection locked="0"/>
    </xf>
    <xf numFmtId="0" fontId="13" fillId="18" borderId="68" xfId="0" applyFont="1" applyFill="1" applyBorder="1" applyAlignment="1" applyProtection="1">
      <alignment horizontal="center"/>
      <protection locked="0"/>
    </xf>
    <xf numFmtId="0" fontId="13" fillId="8" borderId="72" xfId="0" applyFont="1" applyFill="1" applyBorder="1" applyAlignment="1" applyProtection="1">
      <alignment horizontal="center"/>
      <protection locked="0"/>
    </xf>
    <xf numFmtId="0" fontId="13" fillId="11" borderId="37" xfId="0" applyFont="1" applyFill="1" applyBorder="1" applyAlignment="1" applyProtection="1">
      <alignment horizontal="center"/>
      <protection locked="0"/>
    </xf>
    <xf numFmtId="0" fontId="13" fillId="12" borderId="37" xfId="0" applyFont="1" applyFill="1" applyBorder="1" applyAlignment="1" applyProtection="1">
      <alignment horizontal="center"/>
      <protection locked="0"/>
    </xf>
    <xf numFmtId="0" fontId="13" fillId="15" borderId="78" xfId="0" applyFont="1" applyFill="1" applyBorder="1" applyAlignment="1" applyProtection="1">
      <alignment horizontal="center"/>
      <protection locked="0"/>
    </xf>
    <xf numFmtId="0" fontId="13" fillId="16" borderId="79" xfId="0" applyFont="1" applyFill="1" applyBorder="1" applyAlignment="1" applyProtection="1">
      <alignment horizontal="center"/>
      <protection locked="0"/>
    </xf>
    <xf numFmtId="0" fontId="13" fillId="17" borderId="37" xfId="0" applyFont="1" applyFill="1" applyBorder="1" applyAlignment="1" applyProtection="1">
      <alignment horizontal="center"/>
      <protection locked="0"/>
    </xf>
    <xf numFmtId="0" fontId="13" fillId="18" borderId="37" xfId="0" applyFont="1" applyFill="1" applyBorder="1" applyAlignment="1" applyProtection="1">
      <alignment horizontal="center"/>
      <protection locked="0"/>
    </xf>
    <xf numFmtId="0" fontId="13" fillId="15" borderId="9" xfId="0" applyFont="1" applyFill="1" applyBorder="1" applyAlignment="1" applyProtection="1">
      <alignment horizontal="center"/>
      <protection locked="0"/>
    </xf>
    <xf numFmtId="0" fontId="13" fillId="16" borderId="125" xfId="0" applyFont="1" applyFill="1" applyBorder="1" applyAlignment="1" applyProtection="1">
      <alignment horizontal="center"/>
      <protection locked="0"/>
    </xf>
    <xf numFmtId="0" fontId="13" fillId="8" borderId="81" xfId="0" applyFont="1" applyFill="1" applyBorder="1" applyAlignment="1" applyProtection="1">
      <alignment horizontal="center"/>
      <protection locked="0"/>
    </xf>
    <xf numFmtId="0" fontId="13" fillId="8" borderId="82" xfId="0" applyFont="1" applyFill="1" applyBorder="1" applyAlignment="1" applyProtection="1">
      <alignment horizontal="center"/>
      <protection locked="0"/>
    </xf>
    <xf numFmtId="0" fontId="13" fillId="15" borderId="58" xfId="0" applyFont="1" applyFill="1" applyBorder="1" applyAlignment="1" applyProtection="1">
      <alignment horizontal="center"/>
      <protection locked="0"/>
    </xf>
    <xf numFmtId="0" fontId="13" fillId="15" borderId="82" xfId="0" applyFont="1" applyFill="1" applyBorder="1" applyAlignment="1" applyProtection="1">
      <alignment horizontal="center"/>
      <protection locked="0"/>
    </xf>
    <xf numFmtId="0" fontId="13" fillId="15" borderId="72" xfId="0" applyFont="1" applyFill="1" applyBorder="1" applyAlignment="1" applyProtection="1">
      <alignment horizontal="center"/>
      <protection locked="0"/>
    </xf>
    <xf numFmtId="0" fontId="13" fillId="15" borderId="66" xfId="0" applyFont="1" applyFill="1" applyBorder="1" applyAlignment="1" applyProtection="1">
      <alignment horizontal="center"/>
      <protection locked="0"/>
    </xf>
    <xf numFmtId="0" fontId="13" fillId="11" borderId="91" xfId="0" applyFont="1" applyFill="1" applyBorder="1" applyAlignment="1" applyProtection="1">
      <alignment horizontal="center"/>
      <protection locked="0"/>
    </xf>
    <xf numFmtId="0" fontId="13" fillId="12" borderId="91" xfId="0" applyFont="1" applyFill="1" applyBorder="1" applyAlignment="1" applyProtection="1">
      <alignment horizontal="center"/>
      <protection locked="0"/>
    </xf>
    <xf numFmtId="0" fontId="13" fillId="15" borderId="92" xfId="0" applyFont="1" applyFill="1" applyBorder="1" applyAlignment="1" applyProtection="1">
      <alignment horizontal="center"/>
      <protection locked="0"/>
    </xf>
    <xf numFmtId="0" fontId="13" fillId="16" borderId="93" xfId="0" applyFont="1" applyFill="1" applyBorder="1" applyAlignment="1" applyProtection="1">
      <alignment horizontal="center"/>
      <protection locked="0"/>
    </xf>
    <xf numFmtId="0" fontId="13" fillId="17" borderId="91" xfId="0" applyFont="1" applyFill="1" applyBorder="1" applyAlignment="1" applyProtection="1">
      <alignment horizontal="center"/>
      <protection locked="0"/>
    </xf>
    <xf numFmtId="0" fontId="13" fillId="18" borderId="91" xfId="0" applyFont="1" applyFill="1" applyBorder="1" applyAlignment="1" applyProtection="1">
      <alignment horizontal="center"/>
      <protection locked="0"/>
    </xf>
    <xf numFmtId="0" fontId="13" fillId="0" borderId="102" xfId="0" applyFont="1" applyBorder="1" applyAlignment="1" applyProtection="1">
      <alignment horizontal="center"/>
      <protection locked="0"/>
    </xf>
    <xf numFmtId="0" fontId="13" fillId="11" borderId="100" xfId="0" applyFont="1" applyFill="1" applyBorder="1" applyAlignment="1" applyProtection="1">
      <alignment horizontal="center"/>
      <protection locked="0"/>
    </xf>
    <xf numFmtId="0" fontId="13" fillId="12" borderId="100" xfId="0" applyFont="1" applyFill="1" applyBorder="1" applyAlignment="1" applyProtection="1">
      <alignment horizontal="center"/>
      <protection locked="0"/>
    </xf>
    <xf numFmtId="0" fontId="13" fillId="15" borderId="103" xfId="0" applyFont="1" applyFill="1" applyBorder="1" applyAlignment="1" applyProtection="1">
      <alignment horizontal="center"/>
      <protection locked="0"/>
    </xf>
    <xf numFmtId="0" fontId="13" fillId="16" borderId="104" xfId="0" applyFont="1" applyFill="1" applyBorder="1" applyAlignment="1" applyProtection="1">
      <alignment horizontal="center"/>
      <protection locked="0"/>
    </xf>
    <xf numFmtId="0" fontId="13" fillId="17" borderId="100" xfId="0" applyFont="1" applyFill="1" applyBorder="1" applyAlignment="1" applyProtection="1">
      <alignment horizontal="center"/>
      <protection locked="0"/>
    </xf>
    <xf numFmtId="0" fontId="13" fillId="18" borderId="100" xfId="0" applyFont="1" applyFill="1" applyBorder="1" applyAlignment="1" applyProtection="1">
      <alignment horizontal="center"/>
      <protection locked="0"/>
    </xf>
    <xf numFmtId="0" fontId="13" fillId="8" borderId="103" xfId="0" applyFont="1" applyFill="1" applyBorder="1" applyAlignment="1" applyProtection="1">
      <alignment horizontal="center"/>
      <protection locked="0"/>
    </xf>
    <xf numFmtId="10" fontId="33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26" xfId="0" applyFont="1" applyFill="1" applyBorder="1" applyAlignment="1">
      <alignment horizontal="center" vertical="center" textRotation="90"/>
    </xf>
    <xf numFmtId="0" fontId="14" fillId="0" borderId="127" xfId="0" applyFont="1" applyBorder="1" applyAlignment="1">
      <alignment horizontal="center"/>
    </xf>
    <xf numFmtId="0" fontId="14" fillId="0" borderId="128" xfId="0" applyFont="1" applyBorder="1" applyAlignment="1">
      <alignment horizontal="center"/>
    </xf>
    <xf numFmtId="0" fontId="13" fillId="4" borderId="55" xfId="0" applyFont="1" applyFill="1" applyBorder="1" applyAlignment="1" applyProtection="1">
      <alignment horizontal="center"/>
      <protection locked="0"/>
    </xf>
    <xf numFmtId="0" fontId="13" fillId="4" borderId="116" xfId="0" applyFont="1" applyFill="1" applyBorder="1" applyAlignment="1" applyProtection="1">
      <alignment horizontal="center"/>
      <protection locked="0"/>
    </xf>
    <xf numFmtId="0" fontId="13" fillId="4" borderId="69" xfId="0" applyFont="1" applyFill="1" applyBorder="1" applyAlignment="1" applyProtection="1">
      <alignment horizontal="center"/>
      <protection locked="0"/>
    </xf>
    <xf numFmtId="0" fontId="13" fillId="4" borderId="77" xfId="0" applyFont="1" applyFill="1" applyBorder="1" applyAlignment="1" applyProtection="1">
      <alignment horizontal="center"/>
      <protection locked="0"/>
    </xf>
    <xf numFmtId="0" fontId="13" fillId="4" borderId="129" xfId="0" applyFont="1" applyFill="1" applyBorder="1" applyAlignment="1" applyProtection="1">
      <alignment horizontal="center"/>
      <protection locked="0"/>
    </xf>
    <xf numFmtId="0" fontId="13" fillId="4" borderId="101" xfId="0" applyFont="1" applyFill="1" applyBorder="1" applyAlignment="1" applyProtection="1">
      <alignment horizontal="center"/>
      <protection locked="0"/>
    </xf>
    <xf numFmtId="0" fontId="34" fillId="26" borderId="2" xfId="0" applyFont="1" applyFill="1" applyBorder="1" applyAlignment="1">
      <alignment horizontal="center" vertical="center"/>
    </xf>
    <xf numFmtId="0" fontId="35" fillId="25" borderId="3" xfId="0" applyFont="1" applyFill="1" applyBorder="1"/>
    <xf numFmtId="0" fontId="35" fillId="25" borderId="4" xfId="0" applyFont="1" applyFill="1" applyBorder="1"/>
    <xf numFmtId="0" fontId="35" fillId="25" borderId="5" xfId="0" applyFont="1" applyFill="1" applyBorder="1"/>
    <xf numFmtId="0" fontId="35" fillId="25" borderId="6" xfId="0" applyFont="1" applyFill="1" applyBorder="1"/>
    <xf numFmtId="0" fontId="35" fillId="25" borderId="7" xfId="0" applyFont="1" applyFill="1" applyBorder="1"/>
    <xf numFmtId="14" fontId="4" fillId="24" borderId="9" xfId="0" applyNumberFormat="1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" fillId="0" borderId="16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1" fillId="2" borderId="19" xfId="0" applyFont="1" applyFill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/>
    </xf>
    <xf numFmtId="0" fontId="1" fillId="0" borderId="22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1" fillId="2" borderId="25" xfId="0" applyFont="1" applyFill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7" fillId="0" borderId="0" xfId="0" applyFont="1" applyAlignment="1">
      <alignment horizontal="right" vertical="top"/>
    </xf>
    <xf numFmtId="0" fontId="38" fillId="0" borderId="0" xfId="0" applyFont="1" applyAlignment="1">
      <alignment horizontal="right" vertical="top"/>
    </xf>
    <xf numFmtId="0" fontId="4" fillId="4" borderId="35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36" xfId="0" applyFont="1" applyBorder="1"/>
    <xf numFmtId="0" fontId="4" fillId="24" borderId="34" xfId="0" applyFont="1" applyFill="1" applyBorder="1" applyAlignment="1">
      <alignment horizontal="center" vertical="center"/>
    </xf>
    <xf numFmtId="0" fontId="3" fillId="25" borderId="34" xfId="0" applyFont="1" applyFill="1" applyBorder="1"/>
    <xf numFmtId="0" fontId="26" fillId="4" borderId="35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0" fillId="0" borderId="0" xfId="0"/>
    <xf numFmtId="0" fontId="1" fillId="0" borderId="0" xfId="0" applyFont="1"/>
    <xf numFmtId="0" fontId="31" fillId="4" borderId="35" xfId="0" applyFont="1" applyFill="1" applyBorder="1" applyAlignment="1">
      <alignment horizontal="center" vertical="center"/>
    </xf>
    <xf numFmtId="0" fontId="32" fillId="0" borderId="22" xfId="0" applyFont="1" applyBorder="1"/>
    <xf numFmtId="0" fontId="32" fillId="0" borderId="36" xfId="0" applyFont="1" applyBorder="1"/>
    <xf numFmtId="0" fontId="17" fillId="2" borderId="32" xfId="0" applyFont="1" applyFill="1" applyBorder="1" applyAlignment="1">
      <alignment horizontal="center" vertical="center"/>
    </xf>
    <xf numFmtId="0" fontId="3" fillId="0" borderId="33" xfId="0" applyFont="1" applyBorder="1"/>
    <xf numFmtId="0" fontId="3" fillId="0" borderId="34" xfId="0" applyFont="1" applyBorder="1"/>
    <xf numFmtId="9" fontId="17" fillId="2" borderId="32" xfId="0" applyNumberFormat="1" applyFont="1" applyFill="1" applyBorder="1" applyAlignment="1">
      <alignment horizontal="center" vertical="center"/>
    </xf>
    <xf numFmtId="164" fontId="31" fillId="4" borderId="78" xfId="0" applyNumberFormat="1" applyFont="1" applyFill="1" applyBorder="1" applyAlignment="1">
      <alignment horizontal="center" vertical="center"/>
    </xf>
    <xf numFmtId="0" fontId="32" fillId="0" borderId="26" xfId="0" applyFont="1" applyBorder="1"/>
    <xf numFmtId="0" fontId="32" fillId="0" borderId="120" xfId="0" applyFont="1" applyBorder="1"/>
    <xf numFmtId="0" fontId="3" fillId="0" borderId="38" xfId="0" applyFont="1" applyBorder="1"/>
    <xf numFmtId="0" fontId="1" fillId="0" borderId="39" xfId="0" applyFont="1" applyBorder="1" applyAlignment="1">
      <alignment horizontal="center"/>
    </xf>
    <xf numFmtId="0" fontId="3" fillId="0" borderId="40" xfId="0" applyFont="1" applyBorder="1"/>
    <xf numFmtId="0" fontId="3" fillId="0" borderId="41" xfId="0" applyFont="1" applyBorder="1"/>
    <xf numFmtId="0" fontId="1" fillId="0" borderId="42" xfId="0" applyFont="1" applyBorder="1"/>
    <xf numFmtId="0" fontId="9" fillId="2" borderId="32" xfId="0" applyFont="1" applyFill="1" applyBorder="1" applyAlignment="1">
      <alignment horizontal="center"/>
    </xf>
    <xf numFmtId="14" fontId="4" fillId="4" borderId="35" xfId="0" applyNumberFormat="1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8" fillId="0" borderId="3" xfId="0" applyFont="1" applyBorder="1"/>
    <xf numFmtId="0" fontId="3" fillId="0" borderId="3" xfId="0" applyFont="1" applyBorder="1"/>
    <xf numFmtId="0" fontId="14" fillId="0" borderId="35" xfId="0" applyFont="1" applyBorder="1" applyAlignment="1">
      <alignment horizontal="center"/>
    </xf>
    <xf numFmtId="0" fontId="1" fillId="19" borderId="11" xfId="0" applyFont="1" applyFill="1" applyBorder="1"/>
    <xf numFmtId="0" fontId="3" fillId="0" borderId="12" xfId="0" applyFont="1" applyBorder="1"/>
    <xf numFmtId="0" fontId="3" fillId="0" borderId="13" xfId="0" applyFont="1" applyBorder="1"/>
    <xf numFmtId="0" fontId="24" fillId="19" borderId="83" xfId="0" applyFont="1" applyFill="1" applyBorder="1" applyAlignment="1">
      <alignment horizontal="center" vertical="center"/>
    </xf>
    <xf numFmtId="0" fontId="3" fillId="0" borderId="14" xfId="0" applyFont="1" applyBorder="1"/>
    <xf numFmtId="0" fontId="13" fillId="19" borderId="32" xfId="0" applyFont="1" applyFill="1" applyBorder="1"/>
    <xf numFmtId="0" fontId="15" fillId="19" borderId="95" xfId="0" applyFont="1" applyFill="1" applyBorder="1" applyAlignment="1">
      <alignment horizontal="center" vertical="center"/>
    </xf>
    <xf numFmtId="0" fontId="3" fillId="0" borderId="96" xfId="0" applyFont="1" applyBorder="1"/>
    <xf numFmtId="0" fontId="3" fillId="0" borderId="97" xfId="0" applyFont="1" applyBorder="1"/>
    <xf numFmtId="0" fontId="23" fillId="19" borderId="50" xfId="0" applyFont="1" applyFill="1" applyBorder="1" applyAlignment="1">
      <alignment horizontal="center" vertical="center"/>
    </xf>
    <xf numFmtId="0" fontId="3" fillId="0" borderId="51" xfId="0" applyFont="1" applyBorder="1"/>
    <xf numFmtId="0" fontId="3" fillId="0" borderId="52" xfId="0" applyFont="1" applyBorder="1"/>
    <xf numFmtId="0" fontId="31" fillId="4" borderId="78" xfId="0" applyFont="1" applyFill="1" applyBorder="1" applyAlignment="1">
      <alignment horizontal="center" vertical="center"/>
    </xf>
    <xf numFmtId="0" fontId="36" fillId="0" borderId="3" xfId="0" applyFont="1" applyBorder="1" applyAlignment="1">
      <alignment horizontal="right" vertical="top"/>
    </xf>
    <xf numFmtId="164" fontId="31" fillId="4" borderId="35" xfId="0" applyNumberFormat="1" applyFont="1" applyFill="1" applyBorder="1" applyAlignment="1">
      <alignment horizontal="center" vertical="center"/>
    </xf>
    <xf numFmtId="0" fontId="4" fillId="26" borderId="112" xfId="0" applyFont="1" applyFill="1" applyBorder="1" applyAlignment="1">
      <alignment horizontal="center"/>
    </xf>
    <xf numFmtId="0" fontId="3" fillId="25" borderId="112" xfId="0" applyFont="1" applyFill="1" applyBorder="1"/>
    <xf numFmtId="14" fontId="4" fillId="26" borderId="112" xfId="0" applyNumberFormat="1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 vertical="center"/>
    </xf>
    <xf numFmtId="0" fontId="3" fillId="0" borderId="26" xfId="0" applyFont="1" applyBorder="1"/>
    <xf numFmtId="0" fontId="4" fillId="3" borderId="35" xfId="0" applyFont="1" applyFill="1" applyBorder="1" applyAlignment="1">
      <alignment horizontal="center"/>
    </xf>
    <xf numFmtId="14" fontId="4" fillId="3" borderId="35" xfId="0" applyNumberFormat="1" applyFont="1" applyFill="1" applyBorder="1" applyAlignment="1">
      <alignment horizontal="center"/>
    </xf>
    <xf numFmtId="0" fontId="15" fillId="19" borderId="50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26" fillId="3" borderId="35" xfId="0" applyFont="1" applyFill="1" applyBorder="1" applyAlignment="1">
      <alignment horizontal="center" vertical="center"/>
    </xf>
    <xf numFmtId="0" fontId="1" fillId="0" borderId="112" xfId="0" applyFont="1" applyBorder="1"/>
    <xf numFmtId="0" fontId="3" fillId="0" borderId="112" xfId="0" applyFont="1" applyBorder="1"/>
    <xf numFmtId="0" fontId="4" fillId="26" borderId="34" xfId="0" applyFont="1" applyFill="1" applyBorder="1" applyAlignment="1">
      <alignment horizontal="center"/>
    </xf>
    <xf numFmtId="14" fontId="4" fillId="26" borderId="34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</xdr:row>
      <xdr:rowOff>13335</xdr:rowOff>
    </xdr:from>
    <xdr:ext cx="5267325" cy="1295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188595"/>
          <a:ext cx="5267325" cy="129540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5591175" cy="1333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5591175" cy="1333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showGridLines="0" tabSelected="1" workbookViewId="0">
      <selection activeCell="C17" sqref="C17"/>
    </sheetView>
  </sheetViews>
  <sheetFormatPr baseColWidth="10" defaultColWidth="14.44140625" defaultRowHeight="15" customHeight="1"/>
  <cols>
    <col min="1" max="1" width="11.5546875" customWidth="1"/>
    <col min="2" max="2" width="8.6640625" customWidth="1"/>
    <col min="3" max="3" width="15.5546875" customWidth="1"/>
    <col min="4" max="4" width="17.109375" customWidth="1"/>
    <col min="5" max="6" width="10.6640625" customWidth="1"/>
    <col min="7" max="7" width="15.5546875" customWidth="1"/>
    <col min="8" max="8" width="18.77734375" customWidth="1"/>
    <col min="9" max="12" width="10.6640625" customWidth="1"/>
    <col min="13" max="13" width="4.77734375" customWidth="1"/>
    <col min="14" max="26" width="10.6640625" customWidth="1"/>
  </cols>
  <sheetData>
    <row r="1" spans="1:24" ht="14.25" customHeight="1">
      <c r="A1" s="185"/>
      <c r="B1" s="185"/>
      <c r="C1" s="185"/>
      <c r="D1" s="185"/>
      <c r="E1" s="185"/>
      <c r="F1" s="185"/>
      <c r="G1" s="185"/>
      <c r="H1" s="186"/>
      <c r="I1" s="186"/>
      <c r="J1" s="186"/>
      <c r="K1" s="186"/>
      <c r="L1" s="186"/>
      <c r="M1" s="186"/>
      <c r="N1" s="17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25" customHeight="1">
      <c r="A2" s="185"/>
      <c r="B2" s="185"/>
      <c r="C2" s="185"/>
      <c r="D2" s="185"/>
      <c r="E2" s="185"/>
      <c r="F2" s="185"/>
      <c r="G2" s="185"/>
      <c r="H2" s="186"/>
      <c r="I2" s="186"/>
      <c r="J2" s="186"/>
      <c r="K2" s="186"/>
      <c r="L2" s="186"/>
      <c r="M2" s="186"/>
      <c r="N2" s="17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4.25" customHeight="1">
      <c r="A3" s="185"/>
      <c r="B3" s="185"/>
      <c r="C3" s="185"/>
      <c r="D3" s="185"/>
      <c r="E3" s="185"/>
      <c r="F3" s="185"/>
      <c r="G3" s="185"/>
      <c r="H3" s="353" t="s">
        <v>160</v>
      </c>
      <c r="I3" s="354"/>
      <c r="J3" s="354"/>
      <c r="K3" s="354"/>
      <c r="L3" s="355"/>
      <c r="M3" s="189"/>
      <c r="N3" s="196"/>
      <c r="O3" s="3"/>
      <c r="P3" s="3"/>
      <c r="Q3" s="2"/>
      <c r="R3" s="2"/>
      <c r="S3" s="4"/>
      <c r="T3" s="5"/>
      <c r="U3" s="6"/>
      <c r="V3" s="6"/>
      <c r="W3" s="6"/>
      <c r="X3" s="5"/>
    </row>
    <row r="4" spans="1:24" ht="14.25" customHeight="1">
      <c r="A4" s="185"/>
      <c r="B4" s="185"/>
      <c r="C4" s="185"/>
      <c r="D4" s="185"/>
      <c r="E4" s="185"/>
      <c r="F4" s="185"/>
      <c r="G4" s="185"/>
      <c r="H4" s="356"/>
      <c r="I4" s="357"/>
      <c r="J4" s="357"/>
      <c r="K4" s="357"/>
      <c r="L4" s="358"/>
      <c r="M4" s="189"/>
      <c r="N4" s="196"/>
      <c r="O4" s="3"/>
      <c r="P4" s="3"/>
      <c r="Q4" s="2"/>
      <c r="R4" s="2"/>
      <c r="S4" s="4"/>
      <c r="T4" s="5"/>
      <c r="U4" s="6"/>
      <c r="V4" s="6"/>
      <c r="W4" s="6"/>
      <c r="X4" s="5"/>
    </row>
    <row r="5" spans="1:24" ht="14.25" customHeight="1">
      <c r="A5" s="185"/>
      <c r="B5" s="185"/>
      <c r="C5" s="185"/>
      <c r="D5" s="185"/>
      <c r="E5" s="185"/>
      <c r="F5" s="185"/>
      <c r="G5" s="185"/>
      <c r="H5" s="183"/>
      <c r="I5" s="184"/>
      <c r="J5" s="184"/>
      <c r="K5" s="180"/>
      <c r="L5" s="180"/>
      <c r="M5" s="189"/>
      <c r="N5" s="196"/>
      <c r="O5" s="3"/>
      <c r="P5" s="3"/>
      <c r="Q5" s="172"/>
      <c r="R5" s="172"/>
      <c r="S5" s="173"/>
      <c r="T5" s="174"/>
      <c r="U5" s="175"/>
      <c r="V5" s="175"/>
      <c r="W5" s="175"/>
      <c r="X5" s="174"/>
    </row>
    <row r="6" spans="1:24" ht="19.5" customHeight="1">
      <c r="A6" s="185"/>
      <c r="B6" s="185"/>
      <c r="C6" s="185"/>
      <c r="D6" s="185"/>
      <c r="E6" s="185"/>
      <c r="F6" s="185"/>
      <c r="G6" s="185"/>
      <c r="H6" s="201" t="s">
        <v>0</v>
      </c>
      <c r="I6" s="359">
        <f ca="1">TODAY()</f>
        <v>45546</v>
      </c>
      <c r="J6" s="360"/>
      <c r="K6" s="181"/>
      <c r="L6" s="182"/>
      <c r="M6" s="185"/>
      <c r="N6" s="197"/>
      <c r="O6" s="1"/>
      <c r="P6" s="1"/>
      <c r="Q6" s="1"/>
      <c r="R6" s="1"/>
      <c r="S6" s="4"/>
      <c r="T6" s="5"/>
      <c r="U6" s="6"/>
      <c r="V6" s="6"/>
      <c r="W6" s="6"/>
      <c r="X6" s="9"/>
    </row>
    <row r="7" spans="1:24" ht="54" customHeight="1">
      <c r="A7" s="179"/>
      <c r="B7" s="179"/>
      <c r="C7" s="179"/>
      <c r="D7" s="179"/>
      <c r="E7" s="179"/>
      <c r="F7" s="179"/>
      <c r="G7" s="179"/>
      <c r="H7" s="176"/>
      <c r="I7" s="176"/>
      <c r="J7" s="176"/>
      <c r="K7" s="176"/>
      <c r="L7" s="176"/>
      <c r="M7" s="189"/>
      <c r="N7" s="196"/>
      <c r="O7" s="3"/>
      <c r="P7" s="3"/>
      <c r="Q7" s="2"/>
      <c r="R7" s="2"/>
      <c r="S7" s="2"/>
      <c r="T7" s="2"/>
      <c r="U7" s="2"/>
      <c r="V7" s="2"/>
      <c r="W7" s="2"/>
      <c r="X7" s="2"/>
    </row>
    <row r="8" spans="1:24" ht="18" customHeight="1">
      <c r="A8" s="179"/>
      <c r="B8" s="179"/>
      <c r="C8" s="361" t="s">
        <v>1</v>
      </c>
      <c r="D8" s="362"/>
      <c r="E8" s="362"/>
      <c r="F8" s="363"/>
      <c r="G8" s="361" t="s">
        <v>2</v>
      </c>
      <c r="H8" s="362"/>
      <c r="I8" s="362"/>
      <c r="J8" s="364"/>
      <c r="K8" s="177"/>
      <c r="L8" s="177"/>
      <c r="M8" s="186"/>
      <c r="N8" s="17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8" customHeight="1">
      <c r="A9" s="179"/>
      <c r="B9" s="179"/>
      <c r="C9" s="191" t="s">
        <v>3</v>
      </c>
      <c r="D9" s="365"/>
      <c r="E9" s="366"/>
      <c r="F9" s="367"/>
      <c r="G9" s="192" t="s">
        <v>3</v>
      </c>
      <c r="H9" s="368"/>
      <c r="I9" s="366"/>
      <c r="J9" s="369"/>
      <c r="K9" s="177"/>
      <c r="L9" s="177"/>
      <c r="M9" s="186"/>
      <c r="N9" s="172"/>
      <c r="O9" s="2"/>
      <c r="P9" s="2"/>
      <c r="Q9" s="2"/>
      <c r="R9" s="2"/>
      <c r="S9" s="10"/>
      <c r="T9" s="2"/>
      <c r="U9" s="2"/>
      <c r="V9" s="2"/>
      <c r="W9" s="2"/>
      <c r="X9" s="2"/>
    </row>
    <row r="10" spans="1:24" ht="18" customHeight="1">
      <c r="A10" s="179"/>
      <c r="B10" s="179"/>
      <c r="C10" s="193" t="s">
        <v>4</v>
      </c>
      <c r="D10" s="371"/>
      <c r="E10" s="372"/>
      <c r="F10" s="373"/>
      <c r="G10" s="194" t="s">
        <v>4</v>
      </c>
      <c r="H10" s="374"/>
      <c r="I10" s="372"/>
      <c r="J10" s="375"/>
      <c r="K10" s="177"/>
      <c r="L10" s="177"/>
      <c r="M10" s="186"/>
      <c r="N10" s="17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8" customHeight="1">
      <c r="A11" s="179"/>
      <c r="B11" s="179"/>
      <c r="C11" s="193" t="s">
        <v>5</v>
      </c>
      <c r="D11" s="371"/>
      <c r="E11" s="372"/>
      <c r="F11" s="373"/>
      <c r="G11" s="194" t="s">
        <v>5</v>
      </c>
      <c r="H11" s="374"/>
      <c r="I11" s="372"/>
      <c r="J11" s="375"/>
      <c r="K11" s="178"/>
      <c r="L11" s="178"/>
      <c r="M11" s="187"/>
      <c r="N11" s="198"/>
    </row>
    <row r="12" spans="1:24" ht="18" customHeight="1">
      <c r="A12" s="179"/>
      <c r="B12" s="179"/>
      <c r="C12" s="193" t="s">
        <v>6</v>
      </c>
      <c r="D12" s="371"/>
      <c r="E12" s="372"/>
      <c r="F12" s="373"/>
      <c r="G12" s="194" t="s">
        <v>6</v>
      </c>
      <c r="H12" s="374"/>
      <c r="I12" s="372"/>
      <c r="J12" s="375"/>
      <c r="K12" s="178"/>
      <c r="L12" s="178"/>
      <c r="M12" s="187"/>
      <c r="N12" s="198"/>
    </row>
    <row r="13" spans="1:24" ht="18" customHeight="1">
      <c r="A13" s="179"/>
      <c r="B13" s="179"/>
      <c r="C13" s="193" t="s">
        <v>7</v>
      </c>
      <c r="D13" s="371"/>
      <c r="E13" s="372"/>
      <c r="F13" s="373"/>
      <c r="G13" s="194"/>
      <c r="H13" s="374"/>
      <c r="I13" s="372"/>
      <c r="J13" s="375"/>
      <c r="K13" s="178"/>
      <c r="L13" s="178"/>
      <c r="M13" s="187"/>
      <c r="N13" s="198"/>
    </row>
    <row r="14" spans="1:24" ht="18" customHeight="1">
      <c r="A14" s="179"/>
      <c r="B14" s="179"/>
      <c r="C14" s="193" t="s">
        <v>8</v>
      </c>
      <c r="D14" s="371"/>
      <c r="E14" s="372"/>
      <c r="F14" s="373"/>
      <c r="G14" s="195" t="s">
        <v>8</v>
      </c>
      <c r="H14" s="376"/>
      <c r="I14" s="377"/>
      <c r="J14" s="378"/>
      <c r="K14" s="178"/>
      <c r="L14" s="178"/>
      <c r="M14" s="187"/>
      <c r="N14" s="198"/>
    </row>
    <row r="15" spans="1:24" ht="18" customHeight="1">
      <c r="A15" s="179"/>
      <c r="B15" s="179"/>
      <c r="C15" s="193" t="s">
        <v>9</v>
      </c>
      <c r="D15" s="371"/>
      <c r="E15" s="372"/>
      <c r="F15" s="373"/>
      <c r="G15" s="194" t="s">
        <v>9</v>
      </c>
      <c r="H15" s="374"/>
      <c r="I15" s="372"/>
      <c r="J15" s="375"/>
      <c r="K15" s="178"/>
      <c r="L15" s="178"/>
      <c r="M15" s="187"/>
      <c r="N15" s="198"/>
    </row>
    <row r="16" spans="1:24" ht="14.25" customHeight="1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87"/>
      <c r="N16" s="198"/>
    </row>
    <row r="17" spans="1:14" ht="14.25" customHeight="1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87"/>
      <c r="N17" s="198"/>
    </row>
    <row r="18" spans="1:14" ht="14.25" customHeight="1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87"/>
      <c r="N18" s="198"/>
    </row>
    <row r="19" spans="1:14" ht="30" customHeight="1">
      <c r="A19" s="187"/>
      <c r="B19" s="187"/>
      <c r="C19" s="185"/>
      <c r="D19" s="370" t="s">
        <v>10</v>
      </c>
      <c r="E19" s="362"/>
      <c r="F19" s="362"/>
      <c r="G19" s="362"/>
      <c r="H19" s="364"/>
      <c r="I19" s="187"/>
      <c r="J19" s="187"/>
      <c r="K19" s="187"/>
      <c r="L19" s="187"/>
      <c r="M19" s="187"/>
      <c r="N19" s="198"/>
    </row>
    <row r="20" spans="1:14" ht="19.5" customHeight="1">
      <c r="A20" s="187"/>
      <c r="B20" s="187"/>
      <c r="C20" s="187"/>
      <c r="D20" s="11"/>
      <c r="E20" s="12" t="s">
        <v>11</v>
      </c>
      <c r="F20" s="12" t="s">
        <v>12</v>
      </c>
      <c r="G20" s="12" t="s">
        <v>13</v>
      </c>
      <c r="H20" s="12" t="s">
        <v>14</v>
      </c>
      <c r="I20" s="187"/>
      <c r="J20" s="187"/>
      <c r="K20" s="187"/>
      <c r="L20" s="187"/>
      <c r="M20" s="187"/>
      <c r="N20" s="198"/>
    </row>
    <row r="21" spans="1:14" ht="19.5" customHeight="1">
      <c r="A21" s="187"/>
      <c r="B21" s="187"/>
      <c r="C21" s="185"/>
      <c r="D21" s="13" t="s">
        <v>15</v>
      </c>
      <c r="E21" s="13">
        <f>'PE-Holds'!Y3</f>
        <v>0</v>
      </c>
      <c r="F21" s="13">
        <f>'PE-Holds'!Y2</f>
        <v>0</v>
      </c>
      <c r="G21" s="13">
        <f>'PE-Holds'!Y4</f>
        <v>0</v>
      </c>
      <c r="H21" s="14">
        <f>'PE-Holds'!Y5</f>
        <v>0</v>
      </c>
      <c r="I21" s="187"/>
      <c r="J21" s="187"/>
      <c r="K21" s="187"/>
      <c r="L21" s="187"/>
      <c r="M21" s="187"/>
      <c r="N21" s="198"/>
    </row>
    <row r="22" spans="1:14" ht="19.5" customHeight="1">
      <c r="A22" s="187"/>
      <c r="B22" s="187"/>
      <c r="C22" s="187"/>
      <c r="D22" s="13" t="s">
        <v>16</v>
      </c>
      <c r="E22" s="13"/>
      <c r="F22" s="13">
        <f>Macros!S2</f>
        <v>0</v>
      </c>
      <c r="G22" s="13">
        <f>Macros!S3</f>
        <v>0</v>
      </c>
      <c r="H22" s="14">
        <f>Macros!S4</f>
        <v>0</v>
      </c>
      <c r="I22" s="187"/>
      <c r="J22" s="187"/>
      <c r="K22" s="187"/>
      <c r="L22" s="187"/>
      <c r="M22" s="187"/>
      <c r="N22" s="198"/>
    </row>
    <row r="23" spans="1:14" ht="19.5" customHeight="1">
      <c r="A23" s="187"/>
      <c r="B23" s="187"/>
      <c r="C23" s="187"/>
      <c r="D23" s="15"/>
      <c r="E23" s="13"/>
      <c r="F23" s="13"/>
      <c r="G23" s="13"/>
      <c r="H23" s="13"/>
      <c r="I23" s="187"/>
      <c r="J23" s="187"/>
      <c r="K23" s="187"/>
      <c r="L23" s="187"/>
      <c r="M23" s="187"/>
      <c r="N23" s="198"/>
    </row>
    <row r="24" spans="1:14" ht="19.5" customHeight="1">
      <c r="A24" s="187"/>
      <c r="B24" s="187"/>
      <c r="C24" s="187"/>
      <c r="D24" s="13" t="s">
        <v>17</v>
      </c>
      <c r="E24" s="13"/>
      <c r="F24" s="13">
        <f>F21+F22</f>
        <v>0</v>
      </c>
      <c r="G24" s="13">
        <f>G21+G22</f>
        <v>0</v>
      </c>
      <c r="H24" s="16">
        <f>H21+H22</f>
        <v>0</v>
      </c>
      <c r="I24" s="187"/>
      <c r="J24" s="187"/>
      <c r="K24" s="187"/>
      <c r="L24" s="187"/>
      <c r="M24" s="187"/>
      <c r="N24" s="198"/>
    </row>
    <row r="25" spans="1:14" ht="19.5" customHeight="1">
      <c r="A25" s="187"/>
      <c r="B25" s="187"/>
      <c r="C25" s="187"/>
      <c r="D25" s="188"/>
      <c r="E25" s="188"/>
      <c r="F25" s="188"/>
      <c r="G25" s="188"/>
      <c r="H25" s="188"/>
      <c r="I25" s="187"/>
      <c r="J25" s="187"/>
      <c r="K25" s="187"/>
      <c r="L25" s="187"/>
      <c r="M25" s="187"/>
      <c r="N25" s="198"/>
    </row>
    <row r="26" spans="1:14" ht="25.95" customHeight="1">
      <c r="A26" s="187"/>
      <c r="B26" s="187"/>
      <c r="C26" s="187"/>
      <c r="D26" s="200" t="s">
        <v>18</v>
      </c>
      <c r="E26" s="343">
        <v>0</v>
      </c>
      <c r="F26" s="199"/>
      <c r="G26" s="199"/>
      <c r="H26" s="202">
        <f>H24-(H24*E26)</f>
        <v>0</v>
      </c>
      <c r="I26" s="187"/>
      <c r="J26" s="187"/>
      <c r="K26" s="187"/>
      <c r="L26" s="187"/>
      <c r="M26" s="187"/>
      <c r="N26" s="198"/>
    </row>
    <row r="27" spans="1:14" ht="14.25" customHeight="1">
      <c r="A27" s="187"/>
      <c r="B27" s="187"/>
      <c r="C27" s="187"/>
      <c r="D27" s="187"/>
      <c r="E27" s="187"/>
      <c r="F27" s="187"/>
      <c r="G27" s="187"/>
      <c r="H27" s="190" t="s">
        <v>19</v>
      </c>
      <c r="I27" s="187"/>
      <c r="J27" s="187"/>
      <c r="K27" s="187"/>
      <c r="L27" s="187"/>
      <c r="M27" s="187"/>
      <c r="N27" s="198"/>
    </row>
    <row r="28" spans="1:14" ht="14.25" customHeight="1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98"/>
    </row>
    <row r="29" spans="1:14" ht="14.25" customHeight="1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98"/>
    </row>
    <row r="30" spans="1:14" ht="14.25" customHeight="1"/>
    <row r="31" spans="1:14" ht="14.25" customHeight="1"/>
    <row r="32" spans="1:1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sheetProtection algorithmName="SHA-512" hashValue="F4v7ptERGvUhP9UV9aqX8+VJasaXaGLk0bfYS0fEVaCZYVzDU1baIOr4ZIpVB+d6ysyP1I8oMS+2/A+//YJvQQ==" saltValue="Hb0vZ/E3wosGpB64OOX29w==" spinCount="100000" sheet="1" objects="1" scenarios="1"/>
  <mergeCells count="19">
    <mergeCell ref="D19:H19"/>
    <mergeCell ref="D10:F10"/>
    <mergeCell ref="D11:F11"/>
    <mergeCell ref="H11:J11"/>
    <mergeCell ref="D12:F12"/>
    <mergeCell ref="H12:J12"/>
    <mergeCell ref="D13:F13"/>
    <mergeCell ref="D14:F14"/>
    <mergeCell ref="H10:J10"/>
    <mergeCell ref="H13:J13"/>
    <mergeCell ref="H14:J14"/>
    <mergeCell ref="D15:F15"/>
    <mergeCell ref="H15:J15"/>
    <mergeCell ref="H3:L4"/>
    <mergeCell ref="I6:J6"/>
    <mergeCell ref="C8:F8"/>
    <mergeCell ref="G8:J8"/>
    <mergeCell ref="D9:F9"/>
    <mergeCell ref="H9:J9"/>
  </mergeCells>
  <pageMargins left="0.7" right="0.7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6"/>
  <sheetViews>
    <sheetView showGridLines="0" workbookViewId="0">
      <pane ySplit="8" topLeftCell="A9" activePane="bottomLeft" state="frozen"/>
      <selection pane="bottomLeft" activeCell="A53" sqref="A53:F53"/>
    </sheetView>
  </sheetViews>
  <sheetFormatPr baseColWidth="10" defaultColWidth="14.44140625" defaultRowHeight="15" customHeight="1"/>
  <cols>
    <col min="1" max="1" width="10.6640625" customWidth="1"/>
    <col min="2" max="2" width="24.88671875" customWidth="1"/>
    <col min="3" max="3" width="7.77734375" customWidth="1"/>
    <col min="4" max="5" width="10.6640625" customWidth="1"/>
    <col min="6" max="6" width="13.33203125" customWidth="1"/>
    <col min="7" max="23" width="4.6640625" customWidth="1"/>
    <col min="24" max="24" width="14.6640625" customWidth="1"/>
    <col min="25" max="25" width="18.44140625" customWidth="1"/>
    <col min="26" max="26" width="10.6640625" hidden="1" customWidth="1"/>
  </cols>
  <sheetData>
    <row r="1" spans="1:25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89"/>
      <c r="R1" s="388"/>
      <c r="S1" s="388"/>
      <c r="T1" s="388"/>
      <c r="U1" s="388"/>
      <c r="V1" s="388"/>
      <c r="W1" s="388"/>
      <c r="X1" s="388"/>
      <c r="Y1" s="388"/>
    </row>
    <row r="2" spans="1:25" ht="21.75" customHeight="1">
      <c r="A2" s="1"/>
      <c r="B2" s="1"/>
      <c r="C2" s="1"/>
      <c r="D2" s="1"/>
      <c r="E2" s="1"/>
      <c r="F2" s="1"/>
      <c r="G2" s="1"/>
      <c r="H2" s="1"/>
      <c r="I2" s="17"/>
      <c r="J2" s="2"/>
      <c r="K2" s="2"/>
      <c r="L2" s="2"/>
      <c r="M2" s="405"/>
      <c r="N2" s="394"/>
      <c r="O2" s="394"/>
      <c r="P2" s="394"/>
      <c r="Q2" s="394"/>
      <c r="R2" s="394"/>
      <c r="S2" s="395"/>
      <c r="T2" s="4"/>
      <c r="U2" s="381" t="s">
        <v>20</v>
      </c>
      <c r="V2" s="382"/>
      <c r="W2" s="382"/>
      <c r="X2" s="383"/>
      <c r="Y2" s="18">
        <f t="shared" ref="Y2:Y3" si="0">G54+H54+I54+J54+K54+L54+M54+N54+O54+P54+Q54+R54+S54+T54+U54+V54+W54</f>
        <v>0</v>
      </c>
    </row>
    <row r="3" spans="1:25" ht="21.75" customHeight="1">
      <c r="A3" s="1"/>
      <c r="B3" s="1"/>
      <c r="C3" s="1"/>
      <c r="D3" s="1"/>
      <c r="E3" s="1"/>
      <c r="F3" s="1"/>
      <c r="G3" s="1"/>
      <c r="H3" s="1"/>
      <c r="I3" s="381" t="s">
        <v>0</v>
      </c>
      <c r="J3" s="382"/>
      <c r="K3" s="382"/>
      <c r="L3" s="383"/>
      <c r="M3" s="406">
        <f ca="1">TODAY()</f>
        <v>45546</v>
      </c>
      <c r="N3" s="382"/>
      <c r="O3" s="382"/>
      <c r="P3" s="382"/>
      <c r="Q3" s="382"/>
      <c r="R3" s="382"/>
      <c r="S3" s="383"/>
      <c r="T3" s="4"/>
      <c r="U3" s="381" t="s">
        <v>21</v>
      </c>
      <c r="V3" s="382"/>
      <c r="W3" s="382"/>
      <c r="X3" s="383"/>
      <c r="Y3" s="18">
        <f t="shared" si="0"/>
        <v>0</v>
      </c>
    </row>
    <row r="4" spans="1:25" ht="21.75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8"/>
      <c r="N4" s="2"/>
      <c r="O4" s="2"/>
      <c r="P4" s="2"/>
      <c r="Q4" s="2"/>
      <c r="R4" s="2"/>
      <c r="S4" s="2"/>
      <c r="T4" s="4"/>
      <c r="U4" s="381" t="s">
        <v>22</v>
      </c>
      <c r="V4" s="382"/>
      <c r="W4" s="382"/>
      <c r="X4" s="383"/>
      <c r="Y4" s="18">
        <f>(X10/20*1.8)+(X11/8*5.15)+(X12/8*9.5)+(X13/6*10.5)+(X14/4*10.2)+(X15/2*9.6)+(X16/8*10.8)+(X17/6*7.7)+(X18/2*6)+(X19/2*8.6)+(X20/10*3.45)+(X21/12*3.25)+(X22/10*5.7)+(X23/4*5.45)+(X24/102*97.7)+(X26/24*0.9)+(X27/16*1.45)+(X28/10*0.85)+(X29/10*7.6)+(X30/6*8)+(X31/4*7.8)+(X32/2*8.3)+(X33/12*1.55)+(X34/12*1.5)+(X35/10*2.7)+(X36/12*3.5)+(X37/20*6.65)+(X38/4*2.5)+(X39/10*6.3)+(X40/8*6.5)+(X41/6*5.45)+(X42/6*6.4)+(X43/4*9.1)+(X44/4*6.35)+(X45/2*7)+(X46/2*6.95)+(X47/184*107.35)+(X49/16*2.7)+(X50/10*4.2)</f>
        <v>0</v>
      </c>
    </row>
    <row r="5" spans="1:25" ht="21.75" customHeight="1">
      <c r="A5" s="1"/>
      <c r="B5" s="1"/>
      <c r="C5" s="1"/>
      <c r="D5" s="1"/>
      <c r="E5" s="1"/>
      <c r="F5" s="1"/>
      <c r="G5" s="1"/>
      <c r="H5" s="1"/>
      <c r="I5" s="384"/>
      <c r="J5" s="385"/>
      <c r="K5" s="385"/>
      <c r="L5" s="385"/>
      <c r="M5" s="171"/>
      <c r="N5" s="170"/>
      <c r="O5" s="170"/>
      <c r="P5" s="170"/>
      <c r="Q5" s="170"/>
      <c r="R5" s="170"/>
      <c r="S5" s="170"/>
      <c r="T5" s="4"/>
      <c r="U5" s="386" t="s">
        <v>162</v>
      </c>
      <c r="V5" s="382"/>
      <c r="W5" s="382"/>
      <c r="X5" s="383"/>
      <c r="Y5" s="19">
        <f>G61</f>
        <v>0</v>
      </c>
    </row>
    <row r="6" spans="1:25" ht="14.2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387" t="s">
        <v>19</v>
      </c>
      <c r="R6" s="388"/>
      <c r="S6" s="388"/>
      <c r="T6" s="388"/>
      <c r="U6" s="388"/>
      <c r="V6" s="388"/>
      <c r="W6" s="388"/>
      <c r="X6" s="388"/>
      <c r="Y6" s="388"/>
    </row>
    <row r="7" spans="1:25" ht="14.25" customHeight="1">
      <c r="A7" s="20"/>
      <c r="B7" s="20"/>
      <c r="C7" s="135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389"/>
      <c r="R7" s="388"/>
      <c r="S7" s="400"/>
      <c r="T7" s="401" t="s">
        <v>23</v>
      </c>
      <c r="U7" s="402"/>
      <c r="V7" s="402"/>
      <c r="W7" s="403"/>
      <c r="X7" s="404"/>
      <c r="Y7" s="388"/>
    </row>
    <row r="8" spans="1:25" ht="69.75" customHeight="1" thickBot="1">
      <c r="A8" s="21" t="s">
        <v>24</v>
      </c>
      <c r="B8" s="407" t="s">
        <v>25</v>
      </c>
      <c r="C8" s="408"/>
      <c r="D8" s="22" t="s">
        <v>26</v>
      </c>
      <c r="E8" s="23" t="s">
        <v>27</v>
      </c>
      <c r="F8" s="22" t="s">
        <v>14</v>
      </c>
      <c r="G8" s="24" t="s">
        <v>28</v>
      </c>
      <c r="H8" s="25" t="s">
        <v>29</v>
      </c>
      <c r="I8" s="26" t="s">
        <v>30</v>
      </c>
      <c r="J8" s="27" t="s">
        <v>31</v>
      </c>
      <c r="K8" s="28" t="s">
        <v>32</v>
      </c>
      <c r="L8" s="29" t="s">
        <v>33</v>
      </c>
      <c r="M8" s="30" t="s">
        <v>34</v>
      </c>
      <c r="N8" s="31" t="s">
        <v>35</v>
      </c>
      <c r="O8" s="32" t="s">
        <v>36</v>
      </c>
      <c r="P8" s="33" t="s">
        <v>37</v>
      </c>
      <c r="Q8" s="34" t="s">
        <v>38</v>
      </c>
      <c r="R8" s="35" t="s">
        <v>39</v>
      </c>
      <c r="S8" s="36" t="s">
        <v>40</v>
      </c>
      <c r="T8" s="37" t="s">
        <v>41</v>
      </c>
      <c r="U8" s="38" t="s">
        <v>42</v>
      </c>
      <c r="V8" s="39" t="s">
        <v>43</v>
      </c>
      <c r="W8" s="40" t="s">
        <v>44</v>
      </c>
      <c r="X8" s="23" t="s">
        <v>45</v>
      </c>
      <c r="Y8" s="41" t="s">
        <v>46</v>
      </c>
    </row>
    <row r="9" spans="1:25" ht="42.75" customHeight="1" thickBot="1">
      <c r="A9" s="421" t="s">
        <v>47</v>
      </c>
      <c r="B9" s="422"/>
      <c r="C9" s="423"/>
      <c r="D9" s="422"/>
      <c r="E9" s="422"/>
      <c r="F9" s="423"/>
      <c r="G9" s="412"/>
      <c r="H9" s="413"/>
      <c r="I9" s="413"/>
      <c r="J9" s="413"/>
      <c r="K9" s="413"/>
      <c r="L9" s="413"/>
      <c r="M9" s="413"/>
      <c r="N9" s="413"/>
      <c r="O9" s="413"/>
      <c r="P9" s="413"/>
      <c r="Q9" s="413"/>
      <c r="R9" s="413"/>
      <c r="S9" s="413"/>
      <c r="T9" s="413"/>
      <c r="U9" s="413"/>
      <c r="V9" s="413"/>
      <c r="W9" s="413"/>
      <c r="X9" s="413"/>
      <c r="Y9" s="414"/>
    </row>
    <row r="10" spans="1:25" ht="18" customHeight="1" thickTop="1" thickBot="1">
      <c r="A10" s="42">
        <v>1001</v>
      </c>
      <c r="B10" s="154" t="s">
        <v>48</v>
      </c>
      <c r="C10" s="150"/>
      <c r="D10" s="43" t="s">
        <v>49</v>
      </c>
      <c r="E10" s="43">
        <v>20</v>
      </c>
      <c r="F10" s="44">
        <v>90</v>
      </c>
      <c r="G10" s="231"/>
      <c r="H10" s="232"/>
      <c r="I10" s="233"/>
      <c r="J10" s="234"/>
      <c r="K10" s="235"/>
      <c r="L10" s="236"/>
      <c r="M10" s="237"/>
      <c r="N10" s="294"/>
      <c r="O10" s="295"/>
      <c r="P10" s="238"/>
      <c r="Q10" s="239"/>
      <c r="R10" s="240"/>
      <c r="S10" s="296"/>
      <c r="T10" s="297"/>
      <c r="U10" s="298"/>
      <c r="V10" s="299"/>
      <c r="W10" s="300"/>
      <c r="X10" s="45">
        <f>(G10+H10+I10+J10+L10+K10+M10+N10+O10+P10+Q10+R10+S10+T10+U10+V10+W10)*20</f>
        <v>0</v>
      </c>
      <c r="Y10" s="46">
        <f>(G10+H10+I10+J10+K10+L10+M10+N10+O10+P10+Q10+R10+S10)*F10+(T10+U10+V10+W10)*(F10*1.05)</f>
        <v>0</v>
      </c>
    </row>
    <row r="11" spans="1:25" ht="18" customHeight="1" thickTop="1" thickBot="1">
      <c r="A11" s="47">
        <v>1002</v>
      </c>
      <c r="B11" s="148" t="s">
        <v>163</v>
      </c>
      <c r="C11" s="152" t="s">
        <v>96</v>
      </c>
      <c r="D11" s="49" t="s">
        <v>50</v>
      </c>
      <c r="E11" s="49">
        <v>8</v>
      </c>
      <c r="F11" s="50">
        <v>120</v>
      </c>
      <c r="G11" s="241"/>
      <c r="H11" s="242"/>
      <c r="I11" s="243"/>
      <c r="J11" s="244"/>
      <c r="K11" s="245"/>
      <c r="L11" s="246"/>
      <c r="M11" s="247"/>
      <c r="N11" s="301"/>
      <c r="O11" s="302"/>
      <c r="P11" s="248"/>
      <c r="Q11" s="249"/>
      <c r="R11" s="250"/>
      <c r="S11" s="303"/>
      <c r="T11" s="304"/>
      <c r="U11" s="305"/>
      <c r="V11" s="306"/>
      <c r="W11" s="307"/>
      <c r="X11" s="45">
        <f>(G11+H11+I11+J11+L11+K11+M11+N11+O11+P11+Q11+R11+S11+T11+U11+V11+W11)*8</f>
        <v>0</v>
      </c>
      <c r="Y11" s="46">
        <f t="shared" ref="Y11:Y24" si="1">(G11+H11+I11+J11+K11+L11+M11+N11+O11+P11+Q11+R11+S11)*F11+(T11+U11+V11+W11)*(F11*1.05)</f>
        <v>0</v>
      </c>
    </row>
    <row r="12" spans="1:25" ht="18" customHeight="1" thickTop="1" thickBot="1">
      <c r="A12" s="51">
        <v>1003</v>
      </c>
      <c r="B12" s="146" t="s">
        <v>164</v>
      </c>
      <c r="C12" s="142"/>
      <c r="D12" s="52" t="s">
        <v>51</v>
      </c>
      <c r="E12" s="52">
        <v>8</v>
      </c>
      <c r="F12" s="53">
        <v>220</v>
      </c>
      <c r="G12" s="251"/>
      <c r="H12" s="252"/>
      <c r="I12" s="253"/>
      <c r="J12" s="254"/>
      <c r="K12" s="255"/>
      <c r="L12" s="256"/>
      <c r="M12" s="257"/>
      <c r="N12" s="308"/>
      <c r="O12" s="309"/>
      <c r="P12" s="258"/>
      <c r="Q12" s="259"/>
      <c r="R12" s="260"/>
      <c r="S12" s="310"/>
      <c r="T12" s="311"/>
      <c r="U12" s="312"/>
      <c r="V12" s="313"/>
      <c r="W12" s="314"/>
      <c r="X12" s="55">
        <f>(G12+H12+I12+J12+L12+K12+M12+N12+O12+P12+Q12+R12+S12+T12+U12+V12+W12)*8</f>
        <v>0</v>
      </c>
      <c r="Y12" s="46">
        <f t="shared" si="1"/>
        <v>0</v>
      </c>
    </row>
    <row r="13" spans="1:25" ht="18" customHeight="1">
      <c r="A13" s="47">
        <v>1004</v>
      </c>
      <c r="B13" s="144" t="s">
        <v>98</v>
      </c>
      <c r="C13" s="152"/>
      <c r="D13" s="49" t="s">
        <v>52</v>
      </c>
      <c r="E13" s="49">
        <v>6</v>
      </c>
      <c r="F13" s="56">
        <v>240</v>
      </c>
      <c r="G13" s="241"/>
      <c r="H13" s="242"/>
      <c r="I13" s="243"/>
      <c r="J13" s="244"/>
      <c r="K13" s="245"/>
      <c r="L13" s="246"/>
      <c r="M13" s="247"/>
      <c r="N13" s="301"/>
      <c r="O13" s="302"/>
      <c r="P13" s="248"/>
      <c r="Q13" s="249"/>
      <c r="R13" s="250"/>
      <c r="S13" s="303"/>
      <c r="T13" s="304"/>
      <c r="U13" s="305"/>
      <c r="V13" s="306"/>
      <c r="W13" s="307"/>
      <c r="X13" s="57">
        <f>(G13+H13+I13+J13+L13+K13+M13+N13+O13+P13+Q13+R13+S13+T13+U13+V13+W13)*6</f>
        <v>0</v>
      </c>
      <c r="Y13" s="46">
        <f t="shared" si="1"/>
        <v>0</v>
      </c>
    </row>
    <row r="14" spans="1:25" ht="18" customHeight="1">
      <c r="A14" s="47">
        <v>1005</v>
      </c>
      <c r="B14" s="144" t="s">
        <v>165</v>
      </c>
      <c r="C14" s="152"/>
      <c r="D14" s="49" t="s">
        <v>53</v>
      </c>
      <c r="E14" s="49">
        <v>4</v>
      </c>
      <c r="F14" s="56">
        <v>230</v>
      </c>
      <c r="G14" s="241"/>
      <c r="H14" s="242"/>
      <c r="I14" s="243"/>
      <c r="J14" s="244"/>
      <c r="K14" s="245"/>
      <c r="L14" s="246"/>
      <c r="M14" s="247"/>
      <c r="N14" s="301"/>
      <c r="O14" s="302"/>
      <c r="P14" s="248"/>
      <c r="Q14" s="249"/>
      <c r="R14" s="250"/>
      <c r="S14" s="303"/>
      <c r="T14" s="304"/>
      <c r="U14" s="305"/>
      <c r="V14" s="306"/>
      <c r="W14" s="307"/>
      <c r="X14" s="57">
        <f>(G14+H14+I14+J14+L14+K14+M14+N14+O14+P14+Q14+R14+S14+T14+U14+V14+W14)*4</f>
        <v>0</v>
      </c>
      <c r="Y14" s="46">
        <f t="shared" si="1"/>
        <v>0</v>
      </c>
    </row>
    <row r="15" spans="1:25" ht="18" customHeight="1">
      <c r="A15" s="51">
        <v>1006</v>
      </c>
      <c r="B15" s="146" t="s">
        <v>166</v>
      </c>
      <c r="C15" s="142"/>
      <c r="D15" s="52" t="s">
        <v>54</v>
      </c>
      <c r="E15" s="52">
        <v>2</v>
      </c>
      <c r="F15" s="53">
        <v>200</v>
      </c>
      <c r="G15" s="251"/>
      <c r="H15" s="252"/>
      <c r="I15" s="253"/>
      <c r="J15" s="254"/>
      <c r="K15" s="255"/>
      <c r="L15" s="256"/>
      <c r="M15" s="257"/>
      <c r="N15" s="308"/>
      <c r="O15" s="309"/>
      <c r="P15" s="258"/>
      <c r="Q15" s="259"/>
      <c r="R15" s="260"/>
      <c r="S15" s="310"/>
      <c r="T15" s="311"/>
      <c r="U15" s="312"/>
      <c r="V15" s="313"/>
      <c r="W15" s="314"/>
      <c r="X15" s="57">
        <f>(G15+H15+I15+J15+L15+K15+M15+N15+O15+P15+Q15+R15+S15+T15+U15+V15+W15)*2</f>
        <v>0</v>
      </c>
      <c r="Y15" s="46">
        <f t="shared" si="1"/>
        <v>0</v>
      </c>
    </row>
    <row r="16" spans="1:25" ht="18" customHeight="1">
      <c r="A16" s="47">
        <v>1007</v>
      </c>
      <c r="B16" s="144" t="s">
        <v>167</v>
      </c>
      <c r="C16" s="152"/>
      <c r="D16" s="49" t="s">
        <v>51</v>
      </c>
      <c r="E16" s="49">
        <v>8</v>
      </c>
      <c r="F16" s="56">
        <v>230</v>
      </c>
      <c r="G16" s="261"/>
      <c r="H16" s="242"/>
      <c r="I16" s="243"/>
      <c r="J16" s="244"/>
      <c r="K16" s="245"/>
      <c r="L16" s="246"/>
      <c r="M16" s="247"/>
      <c r="N16" s="301"/>
      <c r="O16" s="302"/>
      <c r="P16" s="248"/>
      <c r="Q16" s="249"/>
      <c r="R16" s="250"/>
      <c r="S16" s="303"/>
      <c r="T16" s="304"/>
      <c r="U16" s="305"/>
      <c r="V16" s="306"/>
      <c r="W16" s="245"/>
      <c r="X16" s="57">
        <f>(G16+H16+I16+J16+L16+K16+M16+N16+O16+P16+Q16+R16+S16+T16+U16+V16+W16)*8</f>
        <v>0</v>
      </c>
      <c r="Y16" s="46">
        <f t="shared" si="1"/>
        <v>0</v>
      </c>
    </row>
    <row r="17" spans="1:25" ht="18" customHeight="1">
      <c r="A17" s="58">
        <v>1008</v>
      </c>
      <c r="B17" s="145" t="s">
        <v>168</v>
      </c>
      <c r="C17" s="151"/>
      <c r="D17" s="48" t="s">
        <v>52</v>
      </c>
      <c r="E17" s="48">
        <v>6</v>
      </c>
      <c r="F17" s="59">
        <v>200</v>
      </c>
      <c r="G17" s="262"/>
      <c r="H17" s="263"/>
      <c r="I17" s="264"/>
      <c r="J17" s="265"/>
      <c r="K17" s="266"/>
      <c r="L17" s="267"/>
      <c r="M17" s="268"/>
      <c r="N17" s="315"/>
      <c r="O17" s="316"/>
      <c r="P17" s="269"/>
      <c r="Q17" s="270"/>
      <c r="R17" s="271"/>
      <c r="S17" s="317"/>
      <c r="T17" s="318"/>
      <c r="U17" s="319"/>
      <c r="V17" s="320"/>
      <c r="W17" s="266"/>
      <c r="X17" s="57">
        <f>(G17+H17+I17+J17+L17+K17+M17+N17+O17+P17+Q17+R17+S17+T17+U17+V17+W17)*6</f>
        <v>0</v>
      </c>
      <c r="Y17" s="46">
        <f t="shared" si="1"/>
        <v>0</v>
      </c>
    </row>
    <row r="18" spans="1:25" ht="18" customHeight="1" thickTop="1" thickBot="1">
      <c r="A18" s="51">
        <v>1009</v>
      </c>
      <c r="B18" s="146" t="s">
        <v>169</v>
      </c>
      <c r="C18" s="142"/>
      <c r="D18" s="52" t="s">
        <v>53</v>
      </c>
      <c r="E18" s="52">
        <v>2</v>
      </c>
      <c r="F18" s="53">
        <v>150</v>
      </c>
      <c r="G18" s="272"/>
      <c r="H18" s="252"/>
      <c r="I18" s="253"/>
      <c r="J18" s="254"/>
      <c r="K18" s="255"/>
      <c r="L18" s="256"/>
      <c r="M18" s="257"/>
      <c r="N18" s="308"/>
      <c r="O18" s="309"/>
      <c r="P18" s="258"/>
      <c r="Q18" s="259"/>
      <c r="R18" s="260"/>
      <c r="S18" s="310"/>
      <c r="T18" s="311"/>
      <c r="U18" s="312"/>
      <c r="V18" s="313"/>
      <c r="W18" s="314"/>
      <c r="X18" s="57">
        <f t="shared" ref="X18:X19" si="2">(G18+H18+I18+J18+L18+K18+M18+N18+O18+P18+Q18+R18+S18+T18+U18+V18+W18)*2</f>
        <v>0</v>
      </c>
      <c r="Y18" s="46">
        <f t="shared" si="1"/>
        <v>0</v>
      </c>
    </row>
    <row r="19" spans="1:25" ht="18" customHeight="1" thickTop="1" thickBot="1">
      <c r="A19" s="60">
        <v>1010</v>
      </c>
      <c r="B19" s="144" t="s">
        <v>170</v>
      </c>
      <c r="C19" s="152"/>
      <c r="D19" s="49" t="s">
        <v>54</v>
      </c>
      <c r="E19" s="49">
        <v>2</v>
      </c>
      <c r="F19" s="56">
        <v>190</v>
      </c>
      <c r="G19" s="241"/>
      <c r="H19" s="242"/>
      <c r="I19" s="243"/>
      <c r="J19" s="244"/>
      <c r="K19" s="245"/>
      <c r="L19" s="246"/>
      <c r="M19" s="247"/>
      <c r="N19" s="301"/>
      <c r="O19" s="302"/>
      <c r="P19" s="248"/>
      <c r="Q19" s="249"/>
      <c r="R19" s="250"/>
      <c r="S19" s="321"/>
      <c r="T19" s="322"/>
      <c r="U19" s="305"/>
      <c r="V19" s="306"/>
      <c r="W19" s="323"/>
      <c r="X19" s="61">
        <f t="shared" si="2"/>
        <v>0</v>
      </c>
      <c r="Y19" s="46">
        <f t="shared" si="1"/>
        <v>0</v>
      </c>
    </row>
    <row r="20" spans="1:25" ht="18" customHeight="1" thickTop="1" thickBot="1">
      <c r="A20" s="58">
        <v>1011</v>
      </c>
      <c r="B20" s="148" t="s">
        <v>171</v>
      </c>
      <c r="C20" s="151" t="s">
        <v>96</v>
      </c>
      <c r="D20" s="48" t="s">
        <v>55</v>
      </c>
      <c r="E20" s="48">
        <v>10</v>
      </c>
      <c r="F20" s="59">
        <v>100</v>
      </c>
      <c r="G20" s="273"/>
      <c r="H20" s="263"/>
      <c r="I20" s="264"/>
      <c r="J20" s="265"/>
      <c r="K20" s="266"/>
      <c r="L20" s="267"/>
      <c r="M20" s="268"/>
      <c r="N20" s="315"/>
      <c r="O20" s="316"/>
      <c r="P20" s="269"/>
      <c r="Q20" s="270"/>
      <c r="R20" s="271"/>
      <c r="S20" s="317"/>
      <c r="T20" s="318"/>
      <c r="U20" s="319"/>
      <c r="V20" s="320"/>
      <c r="W20" s="324"/>
      <c r="X20" s="61">
        <f>(G20+H20+I20+J20+L20+K20+M20+N20+O20+P20+Q20+R20+S20+T20+U20+V20+W20)*10</f>
        <v>0</v>
      </c>
      <c r="Y20" s="46">
        <f t="shared" si="1"/>
        <v>0</v>
      </c>
    </row>
    <row r="21" spans="1:25" ht="18" customHeight="1" thickTop="1" thickBot="1">
      <c r="A21" s="51">
        <v>1012</v>
      </c>
      <c r="B21" s="140" t="s">
        <v>172</v>
      </c>
      <c r="C21" s="142" t="s">
        <v>96</v>
      </c>
      <c r="D21" s="52" t="s">
        <v>55</v>
      </c>
      <c r="E21" s="52">
        <v>12</v>
      </c>
      <c r="F21" s="53">
        <v>90</v>
      </c>
      <c r="G21" s="251"/>
      <c r="H21" s="252"/>
      <c r="I21" s="253"/>
      <c r="J21" s="254"/>
      <c r="K21" s="255"/>
      <c r="L21" s="256"/>
      <c r="M21" s="257"/>
      <c r="N21" s="308"/>
      <c r="O21" s="309"/>
      <c r="P21" s="258"/>
      <c r="Q21" s="259"/>
      <c r="R21" s="260"/>
      <c r="S21" s="310"/>
      <c r="T21" s="311"/>
      <c r="U21" s="312"/>
      <c r="V21" s="313"/>
      <c r="W21" s="314"/>
      <c r="X21" s="61">
        <f>(G21+H21+I21+J21+L21+K21+M21+N21+O21+P21+Q21+R21+S21+T21+U21+V21+W21)*12</f>
        <v>0</v>
      </c>
      <c r="Y21" s="46">
        <f t="shared" si="1"/>
        <v>0</v>
      </c>
    </row>
    <row r="22" spans="1:25" ht="18" customHeight="1" thickTop="1" thickBot="1">
      <c r="A22" s="47">
        <v>1013</v>
      </c>
      <c r="B22" s="147" t="s">
        <v>173</v>
      </c>
      <c r="C22" s="152" t="s">
        <v>96</v>
      </c>
      <c r="D22" s="138" t="s">
        <v>95</v>
      </c>
      <c r="E22" s="49">
        <v>10</v>
      </c>
      <c r="F22" s="56">
        <v>130</v>
      </c>
      <c r="G22" s="241"/>
      <c r="H22" s="242"/>
      <c r="I22" s="243"/>
      <c r="J22" s="244"/>
      <c r="K22" s="245"/>
      <c r="L22" s="246"/>
      <c r="M22" s="247"/>
      <c r="N22" s="301"/>
      <c r="O22" s="302"/>
      <c r="P22" s="248"/>
      <c r="Q22" s="249"/>
      <c r="R22" s="250"/>
      <c r="S22" s="321"/>
      <c r="T22" s="304"/>
      <c r="U22" s="305"/>
      <c r="V22" s="306"/>
      <c r="W22" s="307"/>
      <c r="X22" s="61">
        <f>(G22+H22+I22+J22+L22+K22+M22+N22+O22+P22+Q22+R22+S22+T22+U22+V22+W22)*10</f>
        <v>0</v>
      </c>
      <c r="Y22" s="46">
        <f t="shared" si="1"/>
        <v>0</v>
      </c>
    </row>
    <row r="23" spans="1:25" ht="18" customHeight="1" thickTop="1" thickBot="1">
      <c r="A23" s="58">
        <v>1014</v>
      </c>
      <c r="B23" s="148" t="s">
        <v>174</v>
      </c>
      <c r="C23" s="151" t="s">
        <v>96</v>
      </c>
      <c r="D23" s="136" t="s">
        <v>61</v>
      </c>
      <c r="E23" s="48">
        <v>4</v>
      </c>
      <c r="F23" s="59">
        <v>120</v>
      </c>
      <c r="G23" s="273"/>
      <c r="H23" s="263"/>
      <c r="I23" s="264"/>
      <c r="J23" s="265"/>
      <c r="K23" s="266"/>
      <c r="L23" s="267"/>
      <c r="M23" s="268"/>
      <c r="N23" s="315"/>
      <c r="O23" s="316"/>
      <c r="P23" s="269"/>
      <c r="Q23" s="270"/>
      <c r="R23" s="271"/>
      <c r="S23" s="317"/>
      <c r="T23" s="318"/>
      <c r="U23" s="319"/>
      <c r="V23" s="320"/>
      <c r="W23" s="324"/>
      <c r="X23" s="61">
        <f>(G23+H23+I23+J23+L23+K23+M23+N23+O23+P23+Q23+R23+S23+T23+U23+V23+W23)*4</f>
        <v>0</v>
      </c>
      <c r="Y23" s="46">
        <f t="shared" si="1"/>
        <v>0</v>
      </c>
    </row>
    <row r="24" spans="1:25" ht="18" customHeight="1" thickTop="1">
      <c r="A24" s="58">
        <v>1015</v>
      </c>
      <c r="B24" s="145" t="s">
        <v>57</v>
      </c>
      <c r="C24" s="151"/>
      <c r="D24" s="48" t="s">
        <v>58</v>
      </c>
      <c r="E24" s="48">
        <f>SUM(E10:E23)</f>
        <v>102</v>
      </c>
      <c r="F24" s="59">
        <v>2200</v>
      </c>
      <c r="G24" s="273"/>
      <c r="H24" s="263"/>
      <c r="I24" s="264"/>
      <c r="J24" s="265"/>
      <c r="K24" s="266"/>
      <c r="L24" s="267"/>
      <c r="M24" s="268"/>
      <c r="N24" s="315"/>
      <c r="O24" s="316"/>
      <c r="P24" s="269"/>
      <c r="Q24" s="270"/>
      <c r="R24" s="271"/>
      <c r="S24" s="317"/>
      <c r="T24" s="318"/>
      <c r="U24" s="319"/>
      <c r="V24" s="320"/>
      <c r="W24" s="324"/>
      <c r="X24" s="61">
        <f>(G24+H24+I24+J24+L24+K24+M24+N24+O24+P24+Q24+R24+S24+T24+U24+V24+W24)*102</f>
        <v>0</v>
      </c>
      <c r="Y24" s="46">
        <f t="shared" si="1"/>
        <v>0</v>
      </c>
    </row>
    <row r="25" spans="1:25" ht="42.75" customHeight="1" thickBot="1">
      <c r="A25" s="415" t="s">
        <v>102</v>
      </c>
      <c r="B25" s="413"/>
      <c r="C25" s="416"/>
      <c r="D25" s="413"/>
      <c r="E25" s="413"/>
      <c r="F25" s="416"/>
      <c r="G25" s="417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5"/>
      <c r="X25" s="62"/>
      <c r="Y25" s="63"/>
    </row>
    <row r="26" spans="1:25" ht="18" customHeight="1" thickTop="1" thickBot="1">
      <c r="A26" s="42">
        <v>1101</v>
      </c>
      <c r="B26" s="144" t="s">
        <v>59</v>
      </c>
      <c r="C26" s="150"/>
      <c r="D26" s="49" t="s">
        <v>60</v>
      </c>
      <c r="E26" s="49">
        <v>24</v>
      </c>
      <c r="F26" s="64">
        <v>60</v>
      </c>
      <c r="G26" s="231"/>
      <c r="H26" s="232"/>
      <c r="I26" s="233"/>
      <c r="J26" s="234"/>
      <c r="K26" s="235"/>
      <c r="L26" s="236"/>
      <c r="M26" s="237"/>
      <c r="N26" s="294"/>
      <c r="O26" s="295"/>
      <c r="P26" s="238"/>
      <c r="Q26" s="239"/>
      <c r="R26" s="240"/>
      <c r="S26" s="325"/>
      <c r="T26" s="297"/>
      <c r="U26" s="298"/>
      <c r="V26" s="299"/>
      <c r="W26" s="300"/>
      <c r="X26" s="45">
        <f>(G26+H26+I26+J26+L26+K26+M26+N26+O26+P26+Q26+R26+S26+T26+U26+V26+W26)*24</f>
        <v>0</v>
      </c>
      <c r="Y26" s="46">
        <f>(G26+H26+I26+J26+K26+L26+M26+N26+O26+P26+Q26+R26+S26)*F26+(T26+U26+V26+W26)*(F26*1.05)</f>
        <v>0</v>
      </c>
    </row>
    <row r="27" spans="1:25" ht="18" customHeight="1" thickTop="1" thickBot="1">
      <c r="A27" s="58">
        <v>1102</v>
      </c>
      <c r="B27" s="145" t="s">
        <v>184</v>
      </c>
      <c r="C27" s="151"/>
      <c r="D27" s="48" t="s">
        <v>49</v>
      </c>
      <c r="E27" s="48">
        <v>16</v>
      </c>
      <c r="F27" s="65">
        <v>60</v>
      </c>
      <c r="G27" s="273"/>
      <c r="H27" s="263"/>
      <c r="I27" s="264"/>
      <c r="J27" s="265"/>
      <c r="K27" s="266"/>
      <c r="L27" s="267"/>
      <c r="M27" s="268"/>
      <c r="N27" s="315"/>
      <c r="O27" s="316"/>
      <c r="P27" s="269"/>
      <c r="Q27" s="270"/>
      <c r="R27" s="271"/>
      <c r="S27" s="326"/>
      <c r="T27" s="318"/>
      <c r="U27" s="319"/>
      <c r="V27" s="320"/>
      <c r="W27" s="324"/>
      <c r="X27" s="57">
        <f>(G27+H27+I27+J27+L27+K27+M27+N27+O27+P27+Q27+R27+S27+T27+U27+V27+W27)*16</f>
        <v>0</v>
      </c>
      <c r="Y27" s="46">
        <f t="shared" ref="Y27:Y47" si="3">(G27+H27+I27+J27+K27+L27+M27+N27+O27+P27+Q27+R27+S27)*F27+(T27+U27+V27+W27)*(F27*1.05)</f>
        <v>0</v>
      </c>
    </row>
    <row r="28" spans="1:25" ht="18" customHeight="1" thickTop="1" thickBot="1">
      <c r="A28" s="51">
        <v>1103</v>
      </c>
      <c r="B28" s="146" t="s">
        <v>183</v>
      </c>
      <c r="C28" s="142"/>
      <c r="D28" s="52" t="s">
        <v>49</v>
      </c>
      <c r="E28" s="52">
        <v>10</v>
      </c>
      <c r="F28" s="53">
        <v>40</v>
      </c>
      <c r="G28" s="251"/>
      <c r="H28" s="252"/>
      <c r="I28" s="253"/>
      <c r="J28" s="254"/>
      <c r="K28" s="255"/>
      <c r="L28" s="256"/>
      <c r="M28" s="257"/>
      <c r="N28" s="308"/>
      <c r="O28" s="309"/>
      <c r="P28" s="258"/>
      <c r="Q28" s="259"/>
      <c r="R28" s="260"/>
      <c r="S28" s="327"/>
      <c r="T28" s="311"/>
      <c r="U28" s="312"/>
      <c r="V28" s="313"/>
      <c r="W28" s="314"/>
      <c r="X28" s="57">
        <f t="shared" ref="X28:X29" si="4">(G28+H28+I28+J28+L28+K28+M28+N28+O28+P28+Q28+R28+S28+T28+U28+V28+W28)*10</f>
        <v>0</v>
      </c>
      <c r="Y28" s="46">
        <f t="shared" si="3"/>
        <v>0</v>
      </c>
    </row>
    <row r="29" spans="1:25" ht="18" customHeight="1" thickTop="1" thickBot="1">
      <c r="A29" s="47">
        <v>1104</v>
      </c>
      <c r="B29" s="147" t="s">
        <v>97</v>
      </c>
      <c r="C29" s="152" t="s">
        <v>96</v>
      </c>
      <c r="D29" s="49" t="s">
        <v>55</v>
      </c>
      <c r="E29" s="49">
        <v>10</v>
      </c>
      <c r="F29" s="50">
        <v>180</v>
      </c>
      <c r="G29" s="241"/>
      <c r="H29" s="242"/>
      <c r="I29" s="243"/>
      <c r="J29" s="244"/>
      <c r="K29" s="245"/>
      <c r="L29" s="246"/>
      <c r="M29" s="247"/>
      <c r="N29" s="301"/>
      <c r="O29" s="302"/>
      <c r="P29" s="248"/>
      <c r="Q29" s="249"/>
      <c r="R29" s="250"/>
      <c r="S29" s="328"/>
      <c r="T29" s="304"/>
      <c r="U29" s="305"/>
      <c r="V29" s="306"/>
      <c r="W29" s="307"/>
      <c r="X29" s="57">
        <f t="shared" si="4"/>
        <v>0</v>
      </c>
      <c r="Y29" s="46">
        <f t="shared" si="3"/>
        <v>0</v>
      </c>
    </row>
    <row r="30" spans="1:25" ht="18" customHeight="1" thickTop="1" thickBot="1">
      <c r="A30" s="47">
        <v>1105</v>
      </c>
      <c r="B30" s="148" t="s">
        <v>98</v>
      </c>
      <c r="C30" s="151" t="s">
        <v>96</v>
      </c>
      <c r="D30" s="48" t="s">
        <v>52</v>
      </c>
      <c r="E30" s="48">
        <v>6</v>
      </c>
      <c r="F30" s="65">
        <v>190</v>
      </c>
      <c r="G30" s="273"/>
      <c r="H30" s="263"/>
      <c r="I30" s="264"/>
      <c r="J30" s="265"/>
      <c r="K30" s="266"/>
      <c r="L30" s="267"/>
      <c r="M30" s="268"/>
      <c r="N30" s="315"/>
      <c r="O30" s="316"/>
      <c r="P30" s="269"/>
      <c r="Q30" s="270"/>
      <c r="R30" s="271"/>
      <c r="S30" s="326"/>
      <c r="T30" s="318"/>
      <c r="U30" s="319"/>
      <c r="V30" s="320"/>
      <c r="W30" s="324"/>
      <c r="X30" s="57">
        <f>(G30+H30+I30+J30+L30+K30+M30+N30+O30+P30+Q30+R30+S30+T30+U30+V30+W30)*6</f>
        <v>0</v>
      </c>
      <c r="Y30" s="46">
        <f t="shared" si="3"/>
        <v>0</v>
      </c>
    </row>
    <row r="31" spans="1:25" ht="18" customHeight="1" thickTop="1" thickBot="1">
      <c r="A31" s="51">
        <v>1106</v>
      </c>
      <c r="B31" s="140" t="s">
        <v>99</v>
      </c>
      <c r="C31" s="142" t="s">
        <v>96</v>
      </c>
      <c r="D31" s="52" t="s">
        <v>53</v>
      </c>
      <c r="E31" s="52">
        <v>4</v>
      </c>
      <c r="F31" s="53">
        <v>180</v>
      </c>
      <c r="G31" s="251"/>
      <c r="H31" s="252"/>
      <c r="I31" s="253"/>
      <c r="J31" s="254"/>
      <c r="K31" s="255"/>
      <c r="L31" s="256"/>
      <c r="M31" s="257"/>
      <c r="N31" s="308"/>
      <c r="O31" s="309"/>
      <c r="P31" s="258"/>
      <c r="Q31" s="259"/>
      <c r="R31" s="260"/>
      <c r="S31" s="327"/>
      <c r="T31" s="311"/>
      <c r="U31" s="312"/>
      <c r="V31" s="313"/>
      <c r="W31" s="314"/>
      <c r="X31" s="57">
        <f>(G31+H31+I31+J31+L31+K31+M31+N31+O31+P31+Q31+R31+S31+T31+U31+V31+W31)*4</f>
        <v>0</v>
      </c>
      <c r="Y31" s="46">
        <f t="shared" si="3"/>
        <v>0</v>
      </c>
    </row>
    <row r="32" spans="1:25" ht="18" customHeight="1" thickTop="1" thickBot="1">
      <c r="A32" s="47">
        <v>1107</v>
      </c>
      <c r="B32" s="147" t="s">
        <v>100</v>
      </c>
      <c r="C32" s="152" t="s">
        <v>96</v>
      </c>
      <c r="D32" s="49" t="s">
        <v>54</v>
      </c>
      <c r="E32" s="49">
        <v>2</v>
      </c>
      <c r="F32" s="50">
        <v>180</v>
      </c>
      <c r="G32" s="241"/>
      <c r="H32" s="242"/>
      <c r="I32" s="243"/>
      <c r="J32" s="244"/>
      <c r="K32" s="245"/>
      <c r="L32" s="246"/>
      <c r="M32" s="247"/>
      <c r="N32" s="301"/>
      <c r="O32" s="302"/>
      <c r="P32" s="248"/>
      <c r="Q32" s="249"/>
      <c r="R32" s="250"/>
      <c r="S32" s="328"/>
      <c r="T32" s="304"/>
      <c r="U32" s="305"/>
      <c r="V32" s="306"/>
      <c r="W32" s="307"/>
      <c r="X32" s="57">
        <f>(G32+H32+I32+J32+L32+K32+M32+N32+O32+P32+Q32+R32+S32+T32+U32+V32+W32)*2</f>
        <v>0</v>
      </c>
      <c r="Y32" s="46">
        <f t="shared" si="3"/>
        <v>0</v>
      </c>
    </row>
    <row r="33" spans="1:25" ht="18" customHeight="1" thickTop="1" thickBot="1">
      <c r="A33" s="58">
        <v>1108</v>
      </c>
      <c r="B33" s="145" t="s">
        <v>182</v>
      </c>
      <c r="C33" s="151"/>
      <c r="D33" s="48" t="s">
        <v>50</v>
      </c>
      <c r="E33" s="48">
        <v>12</v>
      </c>
      <c r="F33" s="65">
        <v>60</v>
      </c>
      <c r="G33" s="273"/>
      <c r="H33" s="263"/>
      <c r="I33" s="264"/>
      <c r="J33" s="265"/>
      <c r="K33" s="266"/>
      <c r="L33" s="267"/>
      <c r="M33" s="268"/>
      <c r="N33" s="315"/>
      <c r="O33" s="316"/>
      <c r="P33" s="269"/>
      <c r="Q33" s="270"/>
      <c r="R33" s="271"/>
      <c r="S33" s="326"/>
      <c r="T33" s="318"/>
      <c r="U33" s="319"/>
      <c r="V33" s="320"/>
      <c r="W33" s="324"/>
      <c r="X33" s="57">
        <f t="shared" ref="X33:X36" si="5">(G33+H33+I33+J33+L33+K33+M33+N33+O33+P33+Q33+R33+S33+T33+U33+V33+W33)*12</f>
        <v>0</v>
      </c>
      <c r="Y33" s="46">
        <f t="shared" si="3"/>
        <v>0</v>
      </c>
    </row>
    <row r="34" spans="1:25" ht="18" customHeight="1" thickTop="1" thickBot="1">
      <c r="A34" s="51">
        <v>1109</v>
      </c>
      <c r="B34" s="146" t="s">
        <v>181</v>
      </c>
      <c r="C34" s="142"/>
      <c r="D34" s="52" t="s">
        <v>50</v>
      </c>
      <c r="E34" s="52">
        <v>12</v>
      </c>
      <c r="F34" s="53">
        <v>60</v>
      </c>
      <c r="G34" s="251"/>
      <c r="H34" s="252"/>
      <c r="I34" s="253"/>
      <c r="J34" s="254"/>
      <c r="K34" s="255"/>
      <c r="L34" s="256"/>
      <c r="M34" s="257"/>
      <c r="N34" s="308"/>
      <c r="O34" s="309"/>
      <c r="P34" s="258"/>
      <c r="Q34" s="259"/>
      <c r="R34" s="260"/>
      <c r="S34" s="327"/>
      <c r="T34" s="311"/>
      <c r="U34" s="312"/>
      <c r="V34" s="313"/>
      <c r="W34" s="314"/>
      <c r="X34" s="57">
        <f t="shared" si="5"/>
        <v>0</v>
      </c>
      <c r="Y34" s="46">
        <f t="shared" si="3"/>
        <v>0</v>
      </c>
    </row>
    <row r="35" spans="1:25" ht="18" customHeight="1" thickTop="1" thickBot="1">
      <c r="A35" s="47">
        <v>1110</v>
      </c>
      <c r="B35" s="147" t="s">
        <v>180</v>
      </c>
      <c r="C35" s="152" t="s">
        <v>96</v>
      </c>
      <c r="D35" s="49" t="s">
        <v>50</v>
      </c>
      <c r="E35" s="49">
        <v>10</v>
      </c>
      <c r="F35" s="50">
        <v>80</v>
      </c>
      <c r="G35" s="241"/>
      <c r="H35" s="242"/>
      <c r="I35" s="243"/>
      <c r="J35" s="244"/>
      <c r="K35" s="245"/>
      <c r="L35" s="246"/>
      <c r="M35" s="247"/>
      <c r="N35" s="301"/>
      <c r="O35" s="302"/>
      <c r="P35" s="248"/>
      <c r="Q35" s="249"/>
      <c r="R35" s="250"/>
      <c r="S35" s="328"/>
      <c r="T35" s="304"/>
      <c r="U35" s="305"/>
      <c r="V35" s="306"/>
      <c r="W35" s="307"/>
      <c r="X35" s="57">
        <f>(G35+H35+I35+J35+L35+K35+M35+N35+O35+P35+Q35+R35+S35+T35+U35+V35+W35)*10</f>
        <v>0</v>
      </c>
      <c r="Y35" s="46">
        <f t="shared" si="3"/>
        <v>0</v>
      </c>
    </row>
    <row r="36" spans="1:25" ht="18" customHeight="1" thickTop="1" thickBot="1">
      <c r="A36" s="47">
        <v>1111</v>
      </c>
      <c r="B36" s="148" t="s">
        <v>179</v>
      </c>
      <c r="C36" s="151" t="s">
        <v>96</v>
      </c>
      <c r="D36" s="48" t="s">
        <v>55</v>
      </c>
      <c r="E36" s="48">
        <v>12</v>
      </c>
      <c r="F36" s="65">
        <v>110</v>
      </c>
      <c r="G36" s="273"/>
      <c r="H36" s="263"/>
      <c r="I36" s="264"/>
      <c r="J36" s="265"/>
      <c r="K36" s="266"/>
      <c r="L36" s="267"/>
      <c r="M36" s="268"/>
      <c r="N36" s="315"/>
      <c r="O36" s="316"/>
      <c r="P36" s="269"/>
      <c r="Q36" s="270"/>
      <c r="R36" s="271"/>
      <c r="S36" s="326"/>
      <c r="T36" s="318"/>
      <c r="U36" s="319"/>
      <c r="V36" s="320"/>
      <c r="W36" s="324"/>
      <c r="X36" s="57">
        <f t="shared" si="5"/>
        <v>0</v>
      </c>
      <c r="Y36" s="46">
        <f t="shared" si="3"/>
        <v>0</v>
      </c>
    </row>
    <row r="37" spans="1:25" ht="18" customHeight="1" thickTop="1" thickBot="1">
      <c r="A37" s="51">
        <v>1112</v>
      </c>
      <c r="B37" s="146" t="s">
        <v>178</v>
      </c>
      <c r="C37" s="142"/>
      <c r="D37" s="52" t="s">
        <v>51</v>
      </c>
      <c r="E37" s="52">
        <v>20</v>
      </c>
      <c r="F37" s="53">
        <v>150</v>
      </c>
      <c r="G37" s="251"/>
      <c r="H37" s="252"/>
      <c r="I37" s="253"/>
      <c r="J37" s="254"/>
      <c r="K37" s="255"/>
      <c r="L37" s="256"/>
      <c r="M37" s="257"/>
      <c r="N37" s="308"/>
      <c r="O37" s="309"/>
      <c r="P37" s="258"/>
      <c r="Q37" s="259"/>
      <c r="R37" s="260"/>
      <c r="S37" s="327"/>
      <c r="T37" s="311"/>
      <c r="U37" s="312"/>
      <c r="V37" s="313"/>
      <c r="W37" s="314"/>
      <c r="X37" s="57">
        <f t="shared" ref="X37" si="6">(G37+H37+I37+J37+L37+K37+M37+N37+O37+P37+Q37+R37+S37+T37+U37+V37+W37)*20</f>
        <v>0</v>
      </c>
      <c r="Y37" s="46">
        <f t="shared" si="3"/>
        <v>0</v>
      </c>
    </row>
    <row r="38" spans="1:25" ht="18" customHeight="1" thickTop="1" thickBot="1">
      <c r="A38" s="47">
        <v>1113</v>
      </c>
      <c r="B38" s="147" t="s">
        <v>177</v>
      </c>
      <c r="C38" s="152" t="s">
        <v>96</v>
      </c>
      <c r="D38" s="49" t="s">
        <v>51</v>
      </c>
      <c r="E38" s="49">
        <v>4</v>
      </c>
      <c r="F38" s="50">
        <v>70</v>
      </c>
      <c r="G38" s="241"/>
      <c r="H38" s="242"/>
      <c r="I38" s="243"/>
      <c r="J38" s="244"/>
      <c r="K38" s="245"/>
      <c r="L38" s="246"/>
      <c r="M38" s="247"/>
      <c r="N38" s="301"/>
      <c r="O38" s="302"/>
      <c r="P38" s="248"/>
      <c r="Q38" s="249"/>
      <c r="R38" s="250"/>
      <c r="S38" s="328"/>
      <c r="T38" s="304"/>
      <c r="U38" s="305"/>
      <c r="V38" s="306"/>
      <c r="W38" s="307"/>
      <c r="X38" s="57">
        <f>(G38+H38+I38+J38+L38+K38+M38+N38+O38+P38+Q38+R38+S38+T38+U38+V38+W38)*4</f>
        <v>0</v>
      </c>
      <c r="Y38" s="46">
        <f t="shared" si="3"/>
        <v>0</v>
      </c>
    </row>
    <row r="39" spans="1:25" ht="18" customHeight="1" thickTop="1" thickBot="1">
      <c r="A39" s="58">
        <v>1114</v>
      </c>
      <c r="B39" s="148" t="s">
        <v>185</v>
      </c>
      <c r="C39" s="151" t="s">
        <v>96</v>
      </c>
      <c r="D39" s="136" t="s">
        <v>51</v>
      </c>
      <c r="E39" s="48">
        <v>10</v>
      </c>
      <c r="F39" s="65">
        <v>150</v>
      </c>
      <c r="G39" s="273"/>
      <c r="H39" s="263"/>
      <c r="I39" s="264"/>
      <c r="J39" s="265"/>
      <c r="K39" s="266"/>
      <c r="L39" s="267"/>
      <c r="M39" s="268"/>
      <c r="N39" s="315"/>
      <c r="O39" s="316"/>
      <c r="P39" s="269"/>
      <c r="Q39" s="270"/>
      <c r="R39" s="271"/>
      <c r="S39" s="326"/>
      <c r="T39" s="318"/>
      <c r="U39" s="319"/>
      <c r="V39" s="320"/>
      <c r="W39" s="324"/>
      <c r="X39" s="57">
        <f>(G39+H39+I39+J39+L39+K39+M39+N39+O39+P39+Q39+R39+S39+T39+U39+V39+W39)*10</f>
        <v>0</v>
      </c>
      <c r="Y39" s="46">
        <f t="shared" si="3"/>
        <v>0</v>
      </c>
    </row>
    <row r="40" spans="1:25" ht="18" customHeight="1" thickTop="1" thickBot="1">
      <c r="A40" s="51">
        <v>1115</v>
      </c>
      <c r="B40" s="146" t="s">
        <v>186</v>
      </c>
      <c r="C40" s="142"/>
      <c r="D40" s="52" t="s">
        <v>52</v>
      </c>
      <c r="E40" s="52">
        <v>8</v>
      </c>
      <c r="F40" s="53">
        <v>160</v>
      </c>
      <c r="G40" s="251"/>
      <c r="H40" s="252"/>
      <c r="I40" s="253"/>
      <c r="J40" s="254"/>
      <c r="K40" s="255"/>
      <c r="L40" s="256"/>
      <c r="M40" s="257"/>
      <c r="N40" s="308"/>
      <c r="O40" s="309"/>
      <c r="P40" s="258"/>
      <c r="Q40" s="259"/>
      <c r="R40" s="260"/>
      <c r="S40" s="327"/>
      <c r="T40" s="311"/>
      <c r="U40" s="312"/>
      <c r="V40" s="313"/>
      <c r="W40" s="314"/>
      <c r="X40" s="57">
        <f>(G40+H40+I40+J40+L40+K40+M40+N40+O40+P40+Q40+R40+S40+T40+U40+V40+W40)*8</f>
        <v>0</v>
      </c>
      <c r="Y40" s="46">
        <f t="shared" si="3"/>
        <v>0</v>
      </c>
    </row>
    <row r="41" spans="1:25" ht="18" customHeight="1" thickTop="1" thickBot="1">
      <c r="A41" s="47">
        <v>1116</v>
      </c>
      <c r="B41" s="144" t="s">
        <v>187</v>
      </c>
      <c r="C41" s="152"/>
      <c r="D41" s="49" t="s">
        <v>52</v>
      </c>
      <c r="E41" s="49">
        <v>6</v>
      </c>
      <c r="F41" s="50">
        <v>130</v>
      </c>
      <c r="G41" s="241"/>
      <c r="H41" s="242"/>
      <c r="I41" s="243"/>
      <c r="J41" s="244"/>
      <c r="K41" s="245"/>
      <c r="L41" s="246"/>
      <c r="M41" s="247"/>
      <c r="N41" s="301"/>
      <c r="O41" s="302"/>
      <c r="P41" s="248"/>
      <c r="Q41" s="249"/>
      <c r="R41" s="250"/>
      <c r="S41" s="328"/>
      <c r="T41" s="304"/>
      <c r="U41" s="305"/>
      <c r="V41" s="306"/>
      <c r="W41" s="307"/>
      <c r="X41" s="57">
        <f t="shared" ref="X41:X42" si="7">(G41+H41+I41+J41+L41+K41+M41+N41+O41+P41+Q41+R41+S41+T41+U41+V41+W41)*6</f>
        <v>0</v>
      </c>
      <c r="Y41" s="46">
        <f t="shared" si="3"/>
        <v>0</v>
      </c>
    </row>
    <row r="42" spans="1:25" ht="18" customHeight="1" thickTop="1" thickBot="1">
      <c r="A42" s="47">
        <v>1117</v>
      </c>
      <c r="B42" s="145" t="s">
        <v>188</v>
      </c>
      <c r="C42" s="151"/>
      <c r="D42" s="48" t="s">
        <v>52</v>
      </c>
      <c r="E42" s="48">
        <v>6</v>
      </c>
      <c r="F42" s="59">
        <v>150</v>
      </c>
      <c r="G42" s="273"/>
      <c r="H42" s="263"/>
      <c r="I42" s="264"/>
      <c r="J42" s="265"/>
      <c r="K42" s="266"/>
      <c r="L42" s="267"/>
      <c r="M42" s="268"/>
      <c r="N42" s="315"/>
      <c r="O42" s="316"/>
      <c r="P42" s="269"/>
      <c r="Q42" s="270"/>
      <c r="R42" s="271"/>
      <c r="S42" s="326"/>
      <c r="T42" s="318"/>
      <c r="U42" s="319"/>
      <c r="V42" s="320"/>
      <c r="W42" s="324"/>
      <c r="X42" s="57">
        <f t="shared" si="7"/>
        <v>0</v>
      </c>
      <c r="Y42" s="46">
        <f t="shared" si="3"/>
        <v>0</v>
      </c>
    </row>
    <row r="43" spans="1:25" ht="18" customHeight="1" thickTop="1" thickBot="1">
      <c r="A43" s="51">
        <v>1118</v>
      </c>
      <c r="B43" s="140" t="s">
        <v>101</v>
      </c>
      <c r="C43" s="142" t="s">
        <v>96</v>
      </c>
      <c r="D43" s="52" t="s">
        <v>56</v>
      </c>
      <c r="E43" s="52">
        <v>4</v>
      </c>
      <c r="F43" s="53">
        <v>200</v>
      </c>
      <c r="G43" s="251"/>
      <c r="H43" s="252"/>
      <c r="I43" s="253"/>
      <c r="J43" s="254"/>
      <c r="K43" s="255"/>
      <c r="L43" s="256"/>
      <c r="M43" s="257"/>
      <c r="N43" s="308"/>
      <c r="O43" s="309"/>
      <c r="P43" s="258"/>
      <c r="Q43" s="259"/>
      <c r="R43" s="260"/>
      <c r="S43" s="327"/>
      <c r="T43" s="311"/>
      <c r="U43" s="312"/>
      <c r="V43" s="313"/>
      <c r="W43" s="314"/>
      <c r="X43" s="57">
        <f>(G43+H43+I43+J43+L43+K43+M43+N43+O43+P43+Q43+R43+S43+T43+U43+V43+W43)*4</f>
        <v>0</v>
      </c>
      <c r="Y43" s="46">
        <f t="shared" si="3"/>
        <v>0</v>
      </c>
    </row>
    <row r="44" spans="1:25" ht="18" customHeight="1" thickTop="1" thickBot="1">
      <c r="A44" s="47">
        <v>1119</v>
      </c>
      <c r="B44" s="144" t="s">
        <v>189</v>
      </c>
      <c r="C44" s="152"/>
      <c r="D44" s="49" t="s">
        <v>53</v>
      </c>
      <c r="E44" s="49">
        <v>4</v>
      </c>
      <c r="F44" s="50">
        <v>150</v>
      </c>
      <c r="G44" s="241"/>
      <c r="H44" s="242"/>
      <c r="I44" s="243"/>
      <c r="J44" s="244"/>
      <c r="K44" s="245"/>
      <c r="L44" s="246"/>
      <c r="M44" s="247"/>
      <c r="N44" s="301"/>
      <c r="O44" s="302"/>
      <c r="P44" s="248"/>
      <c r="Q44" s="249"/>
      <c r="R44" s="250"/>
      <c r="S44" s="328"/>
      <c r="T44" s="304"/>
      <c r="U44" s="305"/>
      <c r="V44" s="306"/>
      <c r="W44" s="307"/>
      <c r="X44" s="57">
        <f>(G44+H44+I44+J44+L44+K44+M44+N44+O44+P44+Q44+R44+S44+T44+U44+V44+W44)*4</f>
        <v>0</v>
      </c>
      <c r="Y44" s="46">
        <f t="shared" si="3"/>
        <v>0</v>
      </c>
    </row>
    <row r="45" spans="1:25" ht="18" customHeight="1" thickTop="1" thickBot="1">
      <c r="A45" s="58">
        <v>1120</v>
      </c>
      <c r="B45" s="145" t="s">
        <v>176</v>
      </c>
      <c r="C45" s="151"/>
      <c r="D45" s="48" t="s">
        <v>54</v>
      </c>
      <c r="E45" s="48">
        <v>2</v>
      </c>
      <c r="F45" s="59">
        <v>150</v>
      </c>
      <c r="G45" s="273"/>
      <c r="H45" s="263"/>
      <c r="I45" s="264"/>
      <c r="J45" s="265"/>
      <c r="K45" s="266"/>
      <c r="L45" s="267"/>
      <c r="M45" s="268"/>
      <c r="N45" s="315"/>
      <c r="O45" s="316"/>
      <c r="P45" s="269"/>
      <c r="Q45" s="270"/>
      <c r="R45" s="271"/>
      <c r="S45" s="326"/>
      <c r="T45" s="318"/>
      <c r="U45" s="319"/>
      <c r="V45" s="320"/>
      <c r="W45" s="324"/>
      <c r="X45" s="57">
        <f t="shared" ref="X45:X46" si="8">(G45+H45+I45+J45+L45+K45+M45+N45+O45+P45+Q45+R45+S45+T45+U45+V45+W45)*2</f>
        <v>0</v>
      </c>
      <c r="Y45" s="46">
        <f t="shared" si="3"/>
        <v>0</v>
      </c>
    </row>
    <row r="46" spans="1:25" ht="18" customHeight="1" thickTop="1" thickBot="1">
      <c r="A46" s="51">
        <v>1121</v>
      </c>
      <c r="B46" s="146" t="s">
        <v>175</v>
      </c>
      <c r="C46" s="142"/>
      <c r="D46" s="52" t="s">
        <v>54</v>
      </c>
      <c r="E46" s="52">
        <v>2</v>
      </c>
      <c r="F46" s="53">
        <v>150</v>
      </c>
      <c r="G46" s="251"/>
      <c r="H46" s="252"/>
      <c r="I46" s="253"/>
      <c r="J46" s="254"/>
      <c r="K46" s="255"/>
      <c r="L46" s="256"/>
      <c r="M46" s="257"/>
      <c r="N46" s="308"/>
      <c r="O46" s="309"/>
      <c r="P46" s="258"/>
      <c r="Q46" s="259"/>
      <c r="R46" s="260"/>
      <c r="S46" s="327"/>
      <c r="T46" s="311"/>
      <c r="U46" s="312"/>
      <c r="V46" s="313"/>
      <c r="W46" s="314"/>
      <c r="X46" s="55">
        <f t="shared" si="8"/>
        <v>0</v>
      </c>
      <c r="Y46" s="46">
        <f t="shared" si="3"/>
        <v>0</v>
      </c>
    </row>
    <row r="47" spans="1:25" ht="18" customHeight="1" thickTop="1" thickBot="1">
      <c r="A47" s="66">
        <v>1122</v>
      </c>
      <c r="B47" s="149" t="s">
        <v>62</v>
      </c>
      <c r="C47" s="153"/>
      <c r="D47" s="67" t="s">
        <v>58</v>
      </c>
      <c r="E47" s="67">
        <f>SUM(E26:E46)</f>
        <v>184</v>
      </c>
      <c r="F47" s="68">
        <v>2550</v>
      </c>
      <c r="G47" s="274"/>
      <c r="H47" s="275"/>
      <c r="I47" s="276"/>
      <c r="J47" s="277"/>
      <c r="K47" s="278"/>
      <c r="L47" s="279"/>
      <c r="M47" s="280"/>
      <c r="N47" s="329"/>
      <c r="O47" s="330"/>
      <c r="P47" s="281"/>
      <c r="Q47" s="282"/>
      <c r="R47" s="283"/>
      <c r="S47" s="331"/>
      <c r="T47" s="332"/>
      <c r="U47" s="333"/>
      <c r="V47" s="334"/>
      <c r="W47" s="278"/>
      <c r="X47" s="70">
        <f>(G47+H47+I47+J47+L47+K47+M47+N47+O47+P47+Q47+R47+S47+T47+U47+V47+W47)*184</f>
        <v>0</v>
      </c>
      <c r="Y47" s="46">
        <f t="shared" si="3"/>
        <v>0</v>
      </c>
    </row>
    <row r="48" spans="1:25" ht="42.75" customHeight="1" thickTop="1" thickBot="1">
      <c r="A48" s="418" t="s">
        <v>63</v>
      </c>
      <c r="B48" s="419"/>
      <c r="C48" s="420"/>
      <c r="D48" s="419"/>
      <c r="E48" s="419"/>
      <c r="F48" s="420"/>
      <c r="G48" s="417"/>
      <c r="H48" s="394"/>
      <c r="I48" s="394"/>
      <c r="J48" s="394"/>
      <c r="K48" s="394"/>
      <c r="L48" s="394"/>
      <c r="M48" s="394"/>
      <c r="N48" s="394"/>
      <c r="O48" s="394"/>
      <c r="P48" s="394"/>
      <c r="Q48" s="394"/>
      <c r="R48" s="394"/>
      <c r="S48" s="394"/>
      <c r="T48" s="394"/>
      <c r="U48" s="394"/>
      <c r="V48" s="394"/>
      <c r="W48" s="395"/>
      <c r="X48" s="62"/>
      <c r="Y48" s="71"/>
    </row>
    <row r="49" spans="1:25" ht="18" customHeight="1" thickTop="1" thickBot="1">
      <c r="A49" s="51">
        <v>1201</v>
      </c>
      <c r="B49" s="140" t="s">
        <v>190</v>
      </c>
      <c r="C49" s="142" t="s">
        <v>96</v>
      </c>
      <c r="D49" s="137" t="s">
        <v>49</v>
      </c>
      <c r="E49" s="52">
        <v>16</v>
      </c>
      <c r="F49" s="53">
        <v>75</v>
      </c>
      <c r="G49" s="251"/>
      <c r="H49" s="252"/>
      <c r="I49" s="253"/>
      <c r="J49" s="254"/>
      <c r="K49" s="255"/>
      <c r="L49" s="256"/>
      <c r="M49" s="257"/>
      <c r="N49" s="308"/>
      <c r="O49" s="309"/>
      <c r="P49" s="258"/>
      <c r="Q49" s="259"/>
      <c r="R49" s="260"/>
      <c r="S49" s="327"/>
      <c r="T49" s="311"/>
      <c r="U49" s="312"/>
      <c r="V49" s="313"/>
      <c r="W49" s="314"/>
      <c r="X49" s="55">
        <f>(G49+H49+I49+J49+L49+K49+M49+N49+O49+P49+Q49+R49+S49+T49+U49+V49+W49)*16</f>
        <v>0</v>
      </c>
      <c r="Y49" s="46">
        <f>(G49+H49+I49+J49+K49+L49+M49+N49+O49+P49+Q49+R49+S49)*F49+(T49+U49+V49+W49)*(F49*1.05)</f>
        <v>0</v>
      </c>
    </row>
    <row r="50" spans="1:25" ht="18" customHeight="1" thickTop="1" thickBot="1">
      <c r="A50" s="72">
        <v>1202</v>
      </c>
      <c r="B50" s="141" t="s">
        <v>191</v>
      </c>
      <c r="C50" s="143" t="s">
        <v>96</v>
      </c>
      <c r="D50" s="139" t="s">
        <v>50</v>
      </c>
      <c r="E50" s="73">
        <v>10</v>
      </c>
      <c r="F50" s="74">
        <v>85</v>
      </c>
      <c r="G50" s="335"/>
      <c r="H50" s="285"/>
      <c r="I50" s="286"/>
      <c r="J50" s="287"/>
      <c r="K50" s="288"/>
      <c r="L50" s="289"/>
      <c r="M50" s="290"/>
      <c r="N50" s="336"/>
      <c r="O50" s="337"/>
      <c r="P50" s="291"/>
      <c r="Q50" s="292"/>
      <c r="R50" s="293"/>
      <c r="S50" s="338"/>
      <c r="T50" s="339"/>
      <c r="U50" s="340"/>
      <c r="V50" s="341"/>
      <c r="W50" s="342"/>
      <c r="X50" s="70">
        <f>(G50+H50+I50+J50+L50+K50+M50+N50+O50+P50+Q50+R50+S50+T50+U50+V50+W50)*10</f>
        <v>0</v>
      </c>
      <c r="Y50" s="75">
        <f>(G50+H50+I50+J50+K50+L50+M50+N50+O50+P50+Q50+R50+S50)*F50+(T50+U50+V50+W50)*(F50*1.05)</f>
        <v>0</v>
      </c>
    </row>
    <row r="51" spans="1:25" ht="18" customHeight="1" thickTop="1">
      <c r="A51" s="7"/>
      <c r="B51" s="7"/>
      <c r="C51" s="7"/>
      <c r="D51" s="7"/>
      <c r="E51" s="7"/>
      <c r="F51" s="7"/>
      <c r="G51" s="7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77"/>
      <c r="Y51" s="77"/>
    </row>
    <row r="52" spans="1:25" ht="18" customHeight="1">
      <c r="A52" s="7"/>
      <c r="B52" s="7"/>
      <c r="C52" s="7"/>
      <c r="D52" s="7"/>
      <c r="E52" s="7"/>
      <c r="F52" s="7"/>
      <c r="G52" s="7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77"/>
      <c r="Y52" s="77"/>
    </row>
    <row r="53" spans="1:25" ht="88.5" customHeight="1">
      <c r="A53" s="389"/>
      <c r="B53" s="388"/>
      <c r="C53" s="388"/>
      <c r="D53" s="388"/>
      <c r="E53" s="388"/>
      <c r="F53" s="388"/>
      <c r="G53" s="78" t="s">
        <v>64</v>
      </c>
      <c r="H53" s="79" t="s">
        <v>65</v>
      </c>
      <c r="I53" s="80" t="s">
        <v>90</v>
      </c>
      <c r="J53" s="81" t="s">
        <v>66</v>
      </c>
      <c r="K53" s="82" t="s">
        <v>67</v>
      </c>
      <c r="L53" s="83" t="s">
        <v>68</v>
      </c>
      <c r="M53" s="84" t="s">
        <v>69</v>
      </c>
      <c r="N53" s="85" t="s">
        <v>70</v>
      </c>
      <c r="O53" s="86" t="s">
        <v>71</v>
      </c>
      <c r="P53" s="87" t="s">
        <v>72</v>
      </c>
      <c r="Q53" s="88" t="s">
        <v>73</v>
      </c>
      <c r="R53" s="89" t="s">
        <v>74</v>
      </c>
      <c r="S53" s="90" t="s">
        <v>75</v>
      </c>
      <c r="T53" s="91" t="s">
        <v>76</v>
      </c>
      <c r="U53" s="92" t="s">
        <v>77</v>
      </c>
      <c r="V53" s="93" t="s">
        <v>78</v>
      </c>
      <c r="W53" s="94" t="s">
        <v>79</v>
      </c>
      <c r="X53" s="389"/>
      <c r="Y53" s="388"/>
    </row>
    <row r="54" spans="1:25" ht="18" customHeight="1">
      <c r="A54" s="389"/>
      <c r="B54" s="388"/>
      <c r="D54" s="411" t="s">
        <v>80</v>
      </c>
      <c r="E54" s="382"/>
      <c r="F54" s="383"/>
      <c r="G54" s="95">
        <f>(G10*20)+(G11*8)+(G12*8)+(G13*6)+(G14*4)+(G15*2)+(G16*8)+(G17*6)+(G18*2)+(G19*2)+(G20*10)+(G21*12)+(G22*10)+(G23*4)+(G24*58)+(G26*24)+(G27*16)+(G28*10)+(G29*10)+(G30*6)+(G31*4)+(G32*2)+(G33*12)+(G34*12)+(G35*10)+(G36*12)+(G37*20)+(G38*4)+(G39*10)+(G40*8)+(G41*6)+(G42*6)+(G43*4)+(G44*4)+(G45*2)+(G46*2)+(G47*122)+(G49*16)+(G50*10)</f>
        <v>0</v>
      </c>
      <c r="H54" s="95">
        <f t="shared" ref="H54:W54" si="9">(H10*20)+(H11*8)+(H12*8)+(H13*6)+(H14*4)+(H15*2)+(H16*8)+(H17*6)+(H18*2)+(H19*2)+(H20*10)+(H21*12)+(H22*10)+(H23*4)+(H24*58)+(H26*24)+(H27*16)+(H28*10)+(H29*10)+(H30*6)+(H31*4)+(H32*2)+(H33*12)+(H34*12)+(H35*10)+(H36*12)+(H37*20)+(H38*4)+(H39*10)+(H40*8)+(H41*6)+(H42*6)+(H43*4)+(H44*4)+(H45*2)+(H46*2)+(H47*122)+(H49*16)+(H50*10)</f>
        <v>0</v>
      </c>
      <c r="I54" s="95">
        <f t="shared" si="9"/>
        <v>0</v>
      </c>
      <c r="J54" s="95">
        <f t="shared" si="9"/>
        <v>0</v>
      </c>
      <c r="K54" s="95">
        <f t="shared" si="9"/>
        <v>0</v>
      </c>
      <c r="L54" s="95">
        <f t="shared" si="9"/>
        <v>0</v>
      </c>
      <c r="M54" s="95">
        <f t="shared" si="9"/>
        <v>0</v>
      </c>
      <c r="N54" s="95">
        <f t="shared" si="9"/>
        <v>0</v>
      </c>
      <c r="O54" s="95">
        <f t="shared" si="9"/>
        <v>0</v>
      </c>
      <c r="P54" s="95">
        <f t="shared" si="9"/>
        <v>0</v>
      </c>
      <c r="Q54" s="95">
        <f t="shared" si="9"/>
        <v>0</v>
      </c>
      <c r="R54" s="95">
        <f t="shared" si="9"/>
        <v>0</v>
      </c>
      <c r="S54" s="95">
        <f t="shared" si="9"/>
        <v>0</v>
      </c>
      <c r="T54" s="95">
        <f t="shared" si="9"/>
        <v>0</v>
      </c>
      <c r="U54" s="95">
        <f t="shared" si="9"/>
        <v>0</v>
      </c>
      <c r="V54" s="95">
        <f t="shared" si="9"/>
        <v>0</v>
      </c>
      <c r="W54" s="95">
        <f t="shared" si="9"/>
        <v>0</v>
      </c>
      <c r="X54" s="388"/>
      <c r="Y54" s="388"/>
    </row>
    <row r="55" spans="1:25" ht="18" customHeight="1">
      <c r="A55" s="388"/>
      <c r="B55" s="388"/>
      <c r="D55" s="411" t="s">
        <v>81</v>
      </c>
      <c r="E55" s="382"/>
      <c r="F55" s="383"/>
      <c r="G55" s="95">
        <f>G10+G11+G12+G13+G14+G15+G16+G17+G18+G19+G20+G21+G22+G23+(G24*14)+G26+G27+G28+G29+G30+G31+G32+G33+G34+G35+G36+G37+G38+G39+G40+G41+G42+G43+G44+G45+G46+(G47*21)+G49+G50</f>
        <v>0</v>
      </c>
      <c r="H55" s="95">
        <f t="shared" ref="H55:W55" si="10">H10+H11+H12+H13+H14+H15+H16+H17+H18+H19+H20+H21+H22+H23+(H24*14)+H26+H27+H28+H29+H30+H31+H32+H33+H34+H35+H36+H37+H38+H39+H40+H41+H42+H43+H44+H45+H46+(H47*21)+H49+H50</f>
        <v>0</v>
      </c>
      <c r="I55" s="95">
        <f t="shared" si="10"/>
        <v>0</v>
      </c>
      <c r="J55" s="95">
        <f t="shared" si="10"/>
        <v>0</v>
      </c>
      <c r="K55" s="95">
        <f t="shared" si="10"/>
        <v>0</v>
      </c>
      <c r="L55" s="95">
        <f t="shared" si="10"/>
        <v>0</v>
      </c>
      <c r="M55" s="95">
        <f t="shared" si="10"/>
        <v>0</v>
      </c>
      <c r="N55" s="95">
        <f t="shared" si="10"/>
        <v>0</v>
      </c>
      <c r="O55" s="95">
        <f t="shared" si="10"/>
        <v>0</v>
      </c>
      <c r="P55" s="95">
        <f t="shared" si="10"/>
        <v>0</v>
      </c>
      <c r="Q55" s="95">
        <f t="shared" si="10"/>
        <v>0</v>
      </c>
      <c r="R55" s="95">
        <f t="shared" si="10"/>
        <v>0</v>
      </c>
      <c r="S55" s="95">
        <f t="shared" si="10"/>
        <v>0</v>
      </c>
      <c r="T55" s="95">
        <f t="shared" si="10"/>
        <v>0</v>
      </c>
      <c r="U55" s="95">
        <f t="shared" si="10"/>
        <v>0</v>
      </c>
      <c r="V55" s="95">
        <f t="shared" si="10"/>
        <v>0</v>
      </c>
      <c r="W55" s="95">
        <f t="shared" si="10"/>
        <v>0</v>
      </c>
      <c r="X55" s="388"/>
      <c r="Y55" s="388"/>
    </row>
    <row r="56" spans="1:25" ht="14.25" customHeight="1">
      <c r="A56" s="388"/>
      <c r="B56" s="388"/>
      <c r="D56" s="96"/>
      <c r="E56" s="96"/>
      <c r="F56" s="96"/>
      <c r="G56" s="409" t="s">
        <v>82</v>
      </c>
      <c r="H56" s="410"/>
      <c r="I56" s="410"/>
      <c r="J56" s="410"/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410"/>
      <c r="V56" s="410"/>
      <c r="W56" s="410"/>
      <c r="X56" s="388"/>
      <c r="Y56" s="388"/>
    </row>
    <row r="57" spans="1:25" ht="14.25" customHeight="1">
      <c r="A57" s="388"/>
      <c r="B57" s="388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388"/>
      <c r="Y57" s="388"/>
    </row>
    <row r="58" spans="1:25" ht="14.25" customHeight="1">
      <c r="A58" s="388"/>
      <c r="B58" s="38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388"/>
      <c r="Y58" s="388"/>
    </row>
    <row r="59" spans="1:25" ht="27.75" customHeight="1">
      <c r="A59" s="388"/>
      <c r="B59" s="388"/>
      <c r="D59" s="390" t="s">
        <v>20</v>
      </c>
      <c r="E59" s="391"/>
      <c r="F59" s="392"/>
      <c r="G59" s="390">
        <f t="shared" ref="G59:G60" si="11">G54+H54+I54+J54+K54+L54+M54+N54+O54+P54+Q54+R54+S54+T54+U54+V54+W54</f>
        <v>0</v>
      </c>
      <c r="H59" s="391"/>
      <c r="I59" s="391"/>
      <c r="J59" s="391"/>
      <c r="K59" s="392"/>
      <c r="L59" s="1"/>
      <c r="M59" s="1"/>
      <c r="N59" s="393"/>
      <c r="O59" s="394"/>
      <c r="P59" s="394"/>
      <c r="Q59" s="394"/>
      <c r="R59" s="395"/>
      <c r="S59" s="396"/>
      <c r="T59" s="394"/>
      <c r="U59" s="394"/>
      <c r="V59" s="394"/>
      <c r="W59" s="395"/>
      <c r="X59" s="388"/>
      <c r="Y59" s="388"/>
    </row>
    <row r="60" spans="1:25" ht="27.75" customHeight="1">
      <c r="A60" s="388"/>
      <c r="B60" s="388"/>
      <c r="D60" s="390" t="s">
        <v>21</v>
      </c>
      <c r="E60" s="391"/>
      <c r="F60" s="392"/>
      <c r="G60" s="390">
        <f t="shared" si="11"/>
        <v>0</v>
      </c>
      <c r="H60" s="391"/>
      <c r="I60" s="391"/>
      <c r="J60" s="391"/>
      <c r="K60" s="39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388"/>
      <c r="Y60" s="388"/>
    </row>
    <row r="61" spans="1:25" ht="27.75" customHeight="1">
      <c r="A61" s="388"/>
      <c r="B61" s="388"/>
      <c r="D61" s="424" t="s">
        <v>161</v>
      </c>
      <c r="E61" s="398"/>
      <c r="F61" s="399"/>
      <c r="G61" s="397">
        <f>SUM(Y10:Y50)-((SUM(Y10:Y50)*S59))</f>
        <v>0</v>
      </c>
      <c r="H61" s="398"/>
      <c r="I61" s="398"/>
      <c r="J61" s="398"/>
      <c r="K61" s="39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388"/>
      <c r="Y61" s="388"/>
    </row>
    <row r="62" spans="1:25" ht="14.25" customHeight="1">
      <c r="A62" s="1"/>
      <c r="B62" s="1"/>
      <c r="C62" s="1"/>
      <c r="D62" s="1"/>
      <c r="E62" s="1"/>
      <c r="F62" s="1"/>
      <c r="G62" s="379" t="s">
        <v>19</v>
      </c>
      <c r="H62" s="380"/>
      <c r="I62" s="380"/>
      <c r="J62" s="380"/>
      <c r="K62" s="38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sheetProtection algorithmName="SHA-512" hashValue="uhcIOqd6ktcrhdy2tYgNsBSM0Nt4bmcKxydG7Zvxw/QLHdMio56sU5+yE5br36RCtheFeXunsyCSGwCyaN40Nw==" saltValue="lXN9+C5Y9qoinTcQBLBMNg==" spinCount="100000" sheet="1" objects="1" scenarios="1"/>
  <mergeCells count="35">
    <mergeCell ref="B8:C8"/>
    <mergeCell ref="D60:F60"/>
    <mergeCell ref="G56:W56"/>
    <mergeCell ref="D55:F55"/>
    <mergeCell ref="G9:Y9"/>
    <mergeCell ref="A25:F25"/>
    <mergeCell ref="G25:W25"/>
    <mergeCell ref="A48:F48"/>
    <mergeCell ref="G48:W48"/>
    <mergeCell ref="A53:F53"/>
    <mergeCell ref="A54:B61"/>
    <mergeCell ref="D54:F54"/>
    <mergeCell ref="A9:F9"/>
    <mergeCell ref="D59:F59"/>
    <mergeCell ref="D61:F61"/>
    <mergeCell ref="Q1:Y1"/>
    <mergeCell ref="M2:S2"/>
    <mergeCell ref="U2:X2"/>
    <mergeCell ref="I3:L3"/>
    <mergeCell ref="M3:S3"/>
    <mergeCell ref="U3:X3"/>
    <mergeCell ref="G62:K62"/>
    <mergeCell ref="U4:X4"/>
    <mergeCell ref="I5:L5"/>
    <mergeCell ref="U5:X5"/>
    <mergeCell ref="Q6:Y6"/>
    <mergeCell ref="X53:Y61"/>
    <mergeCell ref="G59:K59"/>
    <mergeCell ref="N59:R59"/>
    <mergeCell ref="S59:W59"/>
    <mergeCell ref="G61:K61"/>
    <mergeCell ref="G60:K60"/>
    <mergeCell ref="Q7:S7"/>
    <mergeCell ref="T7:W7"/>
    <mergeCell ref="X7:Y7"/>
  </mergeCells>
  <dataValidations count="1">
    <dataValidation type="list" allowBlank="1" showErrorMessage="1" sqref="M5" xr:uid="{00000000-0002-0000-0100-000000000000}">
      <formula1>"NoScrews,WithScrews"</formula1>
    </dataValidation>
  </dataValidations>
  <pageMargins left="0.70866141732283472" right="0.70866141732283472" top="0.78740157480314965" bottom="0.78740157480314965" header="0" footer="0"/>
  <pageSetup paperSize="9" orientation="landscape"/>
  <ignoredErrors>
    <ignoredError sqref="X21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3"/>
  <sheetViews>
    <sheetView showGridLines="0" workbookViewId="0">
      <pane xSplit="21" ySplit="7" topLeftCell="V8" activePane="bottomRight" state="frozen"/>
      <selection pane="topRight" activeCell="V1" sqref="V1"/>
      <selection pane="bottomLeft" activeCell="A8" sqref="A8"/>
      <selection pane="bottomRight" activeCell="N76" sqref="N76"/>
    </sheetView>
  </sheetViews>
  <sheetFormatPr baseColWidth="10" defaultColWidth="14.44140625" defaultRowHeight="15" customHeight="1"/>
  <cols>
    <col min="1" max="1" width="10.6640625" customWidth="1"/>
    <col min="2" max="2" width="34.77734375" customWidth="1"/>
    <col min="3" max="3" width="7.77734375" customWidth="1"/>
    <col min="4" max="4" width="1.21875" customWidth="1"/>
    <col min="5" max="5" width="9.33203125" customWidth="1"/>
    <col min="6" max="6" width="19.21875" customWidth="1"/>
    <col min="7" max="16" width="4.6640625" customWidth="1"/>
    <col min="17" max="17" width="14.6640625" customWidth="1"/>
    <col min="18" max="18" width="14.33203125" customWidth="1"/>
    <col min="19" max="19" width="17.88671875" customWidth="1"/>
    <col min="20" max="26" width="10.6640625" hidden="1" customWidth="1"/>
    <col min="27" max="27" width="10.6640625" customWidth="1"/>
  </cols>
  <sheetData>
    <row r="1" spans="1:19" ht="12" customHeight="1">
      <c r="A1" s="1"/>
      <c r="B1" s="1"/>
      <c r="C1" s="1"/>
      <c r="D1" s="1"/>
      <c r="E1" s="1"/>
      <c r="F1" s="1"/>
      <c r="G1" s="1"/>
      <c r="H1" s="1"/>
      <c r="I1" s="17"/>
      <c r="J1" s="2"/>
      <c r="K1" s="2"/>
      <c r="L1" s="2"/>
      <c r="M1" s="405"/>
      <c r="N1" s="394"/>
      <c r="O1" s="394"/>
      <c r="P1" s="395"/>
      <c r="Q1" s="97"/>
      <c r="R1" s="98"/>
    </row>
    <row r="2" spans="1:19" ht="21.75" customHeight="1">
      <c r="A2" s="1"/>
      <c r="B2" s="1"/>
      <c r="C2" s="1"/>
      <c r="D2" s="1"/>
      <c r="E2" s="1"/>
      <c r="F2" s="1"/>
      <c r="G2" s="1"/>
      <c r="H2" s="427"/>
      <c r="I2" s="428"/>
      <c r="J2" s="428"/>
      <c r="K2" s="429"/>
      <c r="L2" s="428"/>
      <c r="M2" s="428"/>
      <c r="N2" s="428"/>
      <c r="O2" s="428"/>
      <c r="P2" s="2"/>
      <c r="Q2" s="430" t="s">
        <v>83</v>
      </c>
      <c r="R2" s="431"/>
      <c r="S2" s="99">
        <f>G73</f>
        <v>0</v>
      </c>
    </row>
    <row r="3" spans="1:19" ht="21.75" customHeight="1">
      <c r="A3" s="1"/>
      <c r="B3" s="1"/>
      <c r="C3" s="1"/>
      <c r="D3" s="1"/>
      <c r="E3" s="1"/>
      <c r="F3" s="1"/>
      <c r="G3" s="1"/>
      <c r="H3" s="432" t="s">
        <v>0</v>
      </c>
      <c r="I3" s="382"/>
      <c r="J3" s="383"/>
      <c r="K3" s="433">
        <f ca="1">TODAY()</f>
        <v>45546</v>
      </c>
      <c r="L3" s="382"/>
      <c r="M3" s="382"/>
      <c r="N3" s="382"/>
      <c r="O3" s="383"/>
      <c r="P3" s="2"/>
      <c r="Q3" s="430" t="s">
        <v>84</v>
      </c>
      <c r="R3" s="431"/>
      <c r="S3" s="99">
        <f>(Q9*0.8)+(Q10*1)+(Q11*1.1)+(Q12*1.1)+(Q13*1.25)+(Q14*1.25)+(Q15*1.6)+(Q16*2)+(Q17*1.8)+(Q18*2.1)+(Q19*2.7)+(Q20*2.6)+(Q21*2.6)+(Q22*2.8)+(Q23*3.5)+(Q24*3.7)+(Q25*7.5)+(Q26*9)+(Q27*48.4)+(Q28*0.88)+(Q29*1.1)+(Q30*1.2)+(Q31*1.2)+(Q32*1.35)+(Q33*1.35)+(Q34*1.75)+(Q35*2.2)+(Q36*2)+(Q37*2.3)+(Q38*3)+(Q39*2.9)+(Q40*2.9)+(Q41*3.1)+(Q42*3.9)+(Q43*4.1)+(Q44*8.3)+(Q45*10)+(Q46*53.53)+(Q47*0.8)+(Q48*1)+(Q49*1.1)+(Q50*1.1)+(Q51*1.25)+(Q52*1.25)+(Q53*1.6)+(Q54*2)+(Q55*1.8)+(Q56*2.1)+(Q57*2.7)+(Q58*2.6)+(Q59*2.6)+(Q60*2.8)+(Q61*3.5)+(Q62*3.7)+(Q63*7.5)+(Q64*9)+(Q65*48.4)</f>
        <v>0</v>
      </c>
    </row>
    <row r="4" spans="1:19" ht="21.75" customHeight="1">
      <c r="A4" s="1"/>
      <c r="B4" s="1"/>
      <c r="C4" s="1"/>
      <c r="D4" s="1"/>
      <c r="E4" s="1"/>
      <c r="F4" s="1"/>
      <c r="G4" s="1"/>
      <c r="H4" s="440"/>
      <c r="I4" s="385"/>
      <c r="J4" s="385"/>
      <c r="K4" s="441"/>
      <c r="L4" s="385"/>
      <c r="M4" s="385"/>
      <c r="N4" s="385"/>
      <c r="O4" s="385"/>
      <c r="P4" s="1"/>
      <c r="Q4" s="437" t="s">
        <v>94</v>
      </c>
      <c r="R4" s="383"/>
      <c r="S4" s="100">
        <f>G74</f>
        <v>0</v>
      </c>
    </row>
    <row r="5" spans="1:19" ht="21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89"/>
      <c r="P5" s="388"/>
      <c r="Q5" s="388"/>
      <c r="R5" s="388"/>
    </row>
    <row r="6" spans="1:19" ht="14.25" customHeight="1">
      <c r="A6" s="20"/>
      <c r="B6" s="20"/>
      <c r="C6" s="135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389"/>
      <c r="P6" s="388"/>
      <c r="Q6" s="438"/>
      <c r="R6" s="439"/>
    </row>
    <row r="7" spans="1:19" ht="69.75" customHeight="1" thickBot="1">
      <c r="A7" s="21" t="s">
        <v>24</v>
      </c>
      <c r="B7" s="407" t="s">
        <v>25</v>
      </c>
      <c r="C7" s="408"/>
      <c r="D7" s="22"/>
      <c r="E7" s="23" t="s">
        <v>27</v>
      </c>
      <c r="F7" s="22" t="s">
        <v>14</v>
      </c>
      <c r="G7" s="24" t="s">
        <v>28</v>
      </c>
      <c r="H7" s="25" t="s">
        <v>29</v>
      </c>
      <c r="I7" s="26" t="s">
        <v>30</v>
      </c>
      <c r="J7" s="27" t="s">
        <v>31</v>
      </c>
      <c r="K7" s="28" t="s">
        <v>32</v>
      </c>
      <c r="L7" s="29" t="s">
        <v>33</v>
      </c>
      <c r="M7" s="30" t="s">
        <v>34</v>
      </c>
      <c r="N7" s="33" t="s">
        <v>37</v>
      </c>
      <c r="O7" s="34" t="s">
        <v>38</v>
      </c>
      <c r="P7" s="344" t="s">
        <v>85</v>
      </c>
      <c r="Q7" s="101" t="s">
        <v>45</v>
      </c>
      <c r="R7" s="102" t="s">
        <v>86</v>
      </c>
    </row>
    <row r="8" spans="1:19" ht="42.75" customHeight="1" thickBot="1">
      <c r="A8" s="434" t="s">
        <v>87</v>
      </c>
      <c r="B8" s="422"/>
      <c r="C8" s="423"/>
      <c r="D8" s="422"/>
      <c r="E8" s="422"/>
      <c r="F8" s="423"/>
      <c r="G8" s="412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4"/>
    </row>
    <row r="9" spans="1:19" ht="18" customHeight="1" thickTop="1" thickBot="1">
      <c r="A9" s="42">
        <v>2001</v>
      </c>
      <c r="B9" s="155" t="s">
        <v>159</v>
      </c>
      <c r="C9" s="203" t="s">
        <v>96</v>
      </c>
      <c r="D9" s="219"/>
      <c r="E9" s="43">
        <v>1</v>
      </c>
      <c r="F9" s="44">
        <v>160</v>
      </c>
      <c r="G9" s="231"/>
      <c r="H9" s="232"/>
      <c r="I9" s="233"/>
      <c r="J9" s="234"/>
      <c r="K9" s="235"/>
      <c r="L9" s="236"/>
      <c r="M9" s="237"/>
      <c r="N9" s="238"/>
      <c r="O9" s="239"/>
      <c r="P9" s="347"/>
      <c r="Q9" s="345">
        <f t="shared" ref="Q9:Q65" si="0">(G9+H9+I9+J9+L9+K9+M9+N9+O9+P9)*1</f>
        <v>0</v>
      </c>
      <c r="R9" s="46">
        <f>(G9+H9+I9+J9+K9+L9+M9+N9+O9+P9)*F9</f>
        <v>0</v>
      </c>
    </row>
    <row r="10" spans="1:19" ht="18" customHeight="1" thickTop="1" thickBot="1">
      <c r="A10" s="47">
        <v>2002</v>
      </c>
      <c r="B10" s="156" t="s">
        <v>158</v>
      </c>
      <c r="C10" s="204" t="s">
        <v>96</v>
      </c>
      <c r="D10" s="220"/>
      <c r="E10" s="49">
        <v>1</v>
      </c>
      <c r="F10" s="50">
        <v>160</v>
      </c>
      <c r="G10" s="241"/>
      <c r="H10" s="242"/>
      <c r="I10" s="243"/>
      <c r="J10" s="244"/>
      <c r="K10" s="245"/>
      <c r="L10" s="246"/>
      <c r="M10" s="247"/>
      <c r="N10" s="248"/>
      <c r="O10" s="249"/>
      <c r="P10" s="348"/>
      <c r="Q10" s="345">
        <f t="shared" si="0"/>
        <v>0</v>
      </c>
      <c r="R10" s="46">
        <f t="shared" ref="R10:R65" si="1">(G10+H10+I10+J10+K10+L10+M10+N10+O10+P10)*F10</f>
        <v>0</v>
      </c>
    </row>
    <row r="11" spans="1:19" ht="18" customHeight="1" thickTop="1" thickBot="1">
      <c r="A11" s="51">
        <v>2003</v>
      </c>
      <c r="B11" s="140" t="s">
        <v>157</v>
      </c>
      <c r="C11" s="205" t="s">
        <v>96</v>
      </c>
      <c r="D11" s="54"/>
      <c r="E11" s="52">
        <v>1</v>
      </c>
      <c r="F11" s="53">
        <v>160</v>
      </c>
      <c r="G11" s="251"/>
      <c r="H11" s="252"/>
      <c r="I11" s="253"/>
      <c r="J11" s="254"/>
      <c r="K11" s="255"/>
      <c r="L11" s="256"/>
      <c r="M11" s="257"/>
      <c r="N11" s="258"/>
      <c r="O11" s="259"/>
      <c r="P11" s="349"/>
      <c r="Q11" s="345">
        <f t="shared" si="0"/>
        <v>0</v>
      </c>
      <c r="R11" s="46">
        <f t="shared" si="1"/>
        <v>0</v>
      </c>
    </row>
    <row r="12" spans="1:19" ht="18" customHeight="1" thickTop="1" thickBot="1">
      <c r="A12" s="47">
        <v>2004</v>
      </c>
      <c r="B12" s="147" t="s">
        <v>156</v>
      </c>
      <c r="C12" s="206" t="s">
        <v>96</v>
      </c>
      <c r="D12" s="220"/>
      <c r="E12" s="49">
        <v>1</v>
      </c>
      <c r="F12" s="56">
        <v>160</v>
      </c>
      <c r="G12" s="241"/>
      <c r="H12" s="242"/>
      <c r="I12" s="243"/>
      <c r="J12" s="244"/>
      <c r="K12" s="245"/>
      <c r="L12" s="246"/>
      <c r="M12" s="247"/>
      <c r="N12" s="248"/>
      <c r="O12" s="249"/>
      <c r="P12" s="348"/>
      <c r="Q12" s="345">
        <f t="shared" si="0"/>
        <v>0</v>
      </c>
      <c r="R12" s="46">
        <f t="shared" si="1"/>
        <v>0</v>
      </c>
    </row>
    <row r="13" spans="1:19" ht="18" customHeight="1" thickTop="1" thickBot="1">
      <c r="A13" s="47">
        <v>2005</v>
      </c>
      <c r="B13" s="148" t="s">
        <v>155</v>
      </c>
      <c r="C13" s="204" t="s">
        <v>96</v>
      </c>
      <c r="D13" s="220"/>
      <c r="E13" s="49">
        <v>1</v>
      </c>
      <c r="F13" s="56">
        <v>160</v>
      </c>
      <c r="G13" s="241"/>
      <c r="H13" s="242"/>
      <c r="I13" s="243"/>
      <c r="J13" s="244"/>
      <c r="K13" s="245"/>
      <c r="L13" s="246"/>
      <c r="M13" s="247"/>
      <c r="N13" s="248"/>
      <c r="O13" s="249"/>
      <c r="P13" s="348"/>
      <c r="Q13" s="345">
        <f t="shared" si="0"/>
        <v>0</v>
      </c>
      <c r="R13" s="46">
        <f t="shared" si="1"/>
        <v>0</v>
      </c>
    </row>
    <row r="14" spans="1:19" ht="18" customHeight="1" thickTop="1" thickBot="1">
      <c r="A14" s="51">
        <v>2006</v>
      </c>
      <c r="B14" s="140" t="s">
        <v>154</v>
      </c>
      <c r="C14" s="205" t="s">
        <v>96</v>
      </c>
      <c r="D14" s="54"/>
      <c r="E14" s="52">
        <v>1</v>
      </c>
      <c r="F14" s="53">
        <v>160</v>
      </c>
      <c r="G14" s="251"/>
      <c r="H14" s="252"/>
      <c r="I14" s="253"/>
      <c r="J14" s="254"/>
      <c r="K14" s="255"/>
      <c r="L14" s="256"/>
      <c r="M14" s="257"/>
      <c r="N14" s="258"/>
      <c r="O14" s="259"/>
      <c r="P14" s="349"/>
      <c r="Q14" s="345">
        <f t="shared" si="0"/>
        <v>0</v>
      </c>
      <c r="R14" s="46">
        <f t="shared" si="1"/>
        <v>0</v>
      </c>
    </row>
    <row r="15" spans="1:19" ht="18" customHeight="1" thickTop="1" thickBot="1">
      <c r="A15" s="47">
        <v>2007</v>
      </c>
      <c r="B15" s="147" t="s">
        <v>153</v>
      </c>
      <c r="C15" s="206" t="s">
        <v>96</v>
      </c>
      <c r="D15" s="220"/>
      <c r="E15" s="49">
        <v>1</v>
      </c>
      <c r="F15" s="56">
        <v>200</v>
      </c>
      <c r="G15" s="261"/>
      <c r="H15" s="242"/>
      <c r="I15" s="243"/>
      <c r="J15" s="244"/>
      <c r="K15" s="245"/>
      <c r="L15" s="246"/>
      <c r="M15" s="247"/>
      <c r="N15" s="248"/>
      <c r="O15" s="249"/>
      <c r="P15" s="348"/>
      <c r="Q15" s="345">
        <f t="shared" si="0"/>
        <v>0</v>
      </c>
      <c r="R15" s="46">
        <f t="shared" si="1"/>
        <v>0</v>
      </c>
    </row>
    <row r="16" spans="1:19" ht="18" customHeight="1" thickTop="1" thickBot="1">
      <c r="A16" s="58">
        <v>2008</v>
      </c>
      <c r="B16" s="156" t="s">
        <v>152</v>
      </c>
      <c r="C16" s="204" t="s">
        <v>96</v>
      </c>
      <c r="D16" s="221"/>
      <c r="E16" s="48">
        <v>1</v>
      </c>
      <c r="F16" s="59">
        <v>200</v>
      </c>
      <c r="G16" s="262"/>
      <c r="H16" s="263"/>
      <c r="I16" s="264"/>
      <c r="J16" s="265"/>
      <c r="K16" s="266"/>
      <c r="L16" s="267"/>
      <c r="M16" s="268"/>
      <c r="N16" s="269"/>
      <c r="O16" s="270"/>
      <c r="P16" s="350"/>
      <c r="Q16" s="345">
        <f t="shared" si="0"/>
        <v>0</v>
      </c>
      <c r="R16" s="46">
        <f t="shared" si="1"/>
        <v>0</v>
      </c>
    </row>
    <row r="17" spans="1:18" ht="18" customHeight="1" thickTop="1" thickBot="1">
      <c r="A17" s="51">
        <v>2009</v>
      </c>
      <c r="B17" s="140" t="s">
        <v>151</v>
      </c>
      <c r="C17" s="205" t="s">
        <v>96</v>
      </c>
      <c r="D17" s="54"/>
      <c r="E17" s="52">
        <v>1</v>
      </c>
      <c r="F17" s="53">
        <v>200</v>
      </c>
      <c r="G17" s="272"/>
      <c r="H17" s="252"/>
      <c r="I17" s="253"/>
      <c r="J17" s="254"/>
      <c r="K17" s="255"/>
      <c r="L17" s="256"/>
      <c r="M17" s="257"/>
      <c r="N17" s="258"/>
      <c r="O17" s="259"/>
      <c r="P17" s="349"/>
      <c r="Q17" s="345">
        <f t="shared" si="0"/>
        <v>0</v>
      </c>
      <c r="R17" s="46">
        <f t="shared" si="1"/>
        <v>0</v>
      </c>
    </row>
    <row r="18" spans="1:18" ht="18" customHeight="1" thickTop="1" thickBot="1">
      <c r="A18" s="60">
        <v>2010</v>
      </c>
      <c r="B18" s="147" t="s">
        <v>150</v>
      </c>
      <c r="C18" s="206" t="s">
        <v>96</v>
      </c>
      <c r="D18" s="220"/>
      <c r="E18" s="49">
        <v>1</v>
      </c>
      <c r="F18" s="56">
        <v>200</v>
      </c>
      <c r="G18" s="241"/>
      <c r="H18" s="242"/>
      <c r="I18" s="243"/>
      <c r="J18" s="244"/>
      <c r="K18" s="245"/>
      <c r="L18" s="246"/>
      <c r="M18" s="247"/>
      <c r="N18" s="248"/>
      <c r="O18" s="249"/>
      <c r="P18" s="348"/>
      <c r="Q18" s="345">
        <f t="shared" si="0"/>
        <v>0</v>
      </c>
      <c r="R18" s="46">
        <f t="shared" si="1"/>
        <v>0</v>
      </c>
    </row>
    <row r="19" spans="1:18" ht="18" customHeight="1" thickTop="1" thickBot="1">
      <c r="A19" s="58">
        <v>2011</v>
      </c>
      <c r="B19" s="148" t="s">
        <v>149</v>
      </c>
      <c r="C19" s="204" t="s">
        <v>96</v>
      </c>
      <c r="D19" s="221"/>
      <c r="E19" s="48">
        <v>1</v>
      </c>
      <c r="F19" s="59">
        <v>240</v>
      </c>
      <c r="G19" s="273"/>
      <c r="H19" s="263"/>
      <c r="I19" s="264"/>
      <c r="J19" s="265"/>
      <c r="K19" s="266"/>
      <c r="L19" s="267"/>
      <c r="M19" s="268"/>
      <c r="N19" s="269"/>
      <c r="O19" s="270"/>
      <c r="P19" s="350"/>
      <c r="Q19" s="345">
        <f t="shared" si="0"/>
        <v>0</v>
      </c>
      <c r="R19" s="46">
        <f t="shared" si="1"/>
        <v>0</v>
      </c>
    </row>
    <row r="20" spans="1:18" ht="18" customHeight="1" thickTop="1" thickBot="1">
      <c r="A20" s="51">
        <v>2012</v>
      </c>
      <c r="B20" s="140" t="s">
        <v>148</v>
      </c>
      <c r="C20" s="205" t="s">
        <v>96</v>
      </c>
      <c r="D20" s="54"/>
      <c r="E20" s="52">
        <v>1</v>
      </c>
      <c r="F20" s="53">
        <v>240</v>
      </c>
      <c r="G20" s="251"/>
      <c r="H20" s="252"/>
      <c r="I20" s="253"/>
      <c r="J20" s="254"/>
      <c r="K20" s="255"/>
      <c r="L20" s="256"/>
      <c r="M20" s="257"/>
      <c r="N20" s="258"/>
      <c r="O20" s="259"/>
      <c r="P20" s="349"/>
      <c r="Q20" s="345">
        <f t="shared" si="0"/>
        <v>0</v>
      </c>
      <c r="R20" s="46">
        <f t="shared" si="1"/>
        <v>0</v>
      </c>
    </row>
    <row r="21" spans="1:18" ht="18" customHeight="1" thickTop="1" thickBot="1">
      <c r="A21" s="47">
        <v>2013</v>
      </c>
      <c r="B21" s="147" t="s">
        <v>147</v>
      </c>
      <c r="C21" s="206" t="s">
        <v>96</v>
      </c>
      <c r="D21" s="220"/>
      <c r="E21" s="49">
        <v>1</v>
      </c>
      <c r="F21" s="56">
        <v>240</v>
      </c>
      <c r="G21" s="241"/>
      <c r="H21" s="242"/>
      <c r="I21" s="243"/>
      <c r="J21" s="244"/>
      <c r="K21" s="245"/>
      <c r="L21" s="246"/>
      <c r="M21" s="247"/>
      <c r="N21" s="248"/>
      <c r="O21" s="249"/>
      <c r="P21" s="348"/>
      <c r="Q21" s="345">
        <f t="shared" si="0"/>
        <v>0</v>
      </c>
      <c r="R21" s="46">
        <f t="shared" si="1"/>
        <v>0</v>
      </c>
    </row>
    <row r="22" spans="1:18" ht="18" customHeight="1" thickTop="1" thickBot="1">
      <c r="A22" s="58">
        <v>2014</v>
      </c>
      <c r="B22" s="148" t="s">
        <v>146</v>
      </c>
      <c r="C22" s="204" t="s">
        <v>96</v>
      </c>
      <c r="D22" s="221"/>
      <c r="E22" s="48">
        <v>1</v>
      </c>
      <c r="F22" s="59">
        <v>240</v>
      </c>
      <c r="G22" s="273"/>
      <c r="H22" s="263"/>
      <c r="I22" s="264"/>
      <c r="J22" s="265"/>
      <c r="K22" s="266"/>
      <c r="L22" s="267"/>
      <c r="M22" s="268"/>
      <c r="N22" s="269"/>
      <c r="O22" s="270"/>
      <c r="P22" s="350"/>
      <c r="Q22" s="345">
        <f t="shared" si="0"/>
        <v>0</v>
      </c>
      <c r="R22" s="46">
        <f t="shared" si="1"/>
        <v>0</v>
      </c>
    </row>
    <row r="23" spans="1:18" ht="18" customHeight="1" thickTop="1" thickBot="1">
      <c r="A23" s="51">
        <v>2015</v>
      </c>
      <c r="B23" s="140" t="s">
        <v>145</v>
      </c>
      <c r="C23" s="205" t="s">
        <v>96</v>
      </c>
      <c r="D23" s="54"/>
      <c r="E23" s="52">
        <v>1</v>
      </c>
      <c r="F23" s="53">
        <v>240</v>
      </c>
      <c r="G23" s="251"/>
      <c r="H23" s="252"/>
      <c r="I23" s="253"/>
      <c r="J23" s="254"/>
      <c r="K23" s="255"/>
      <c r="L23" s="256"/>
      <c r="M23" s="257"/>
      <c r="N23" s="258"/>
      <c r="O23" s="259"/>
      <c r="P23" s="349"/>
      <c r="Q23" s="345">
        <f t="shared" si="0"/>
        <v>0</v>
      </c>
      <c r="R23" s="46">
        <f t="shared" si="1"/>
        <v>0</v>
      </c>
    </row>
    <row r="24" spans="1:18" ht="18" customHeight="1" thickTop="1" thickBot="1">
      <c r="A24" s="47">
        <v>2016</v>
      </c>
      <c r="B24" s="147" t="s">
        <v>144</v>
      </c>
      <c r="C24" s="206" t="s">
        <v>96</v>
      </c>
      <c r="D24" s="220"/>
      <c r="E24" s="49">
        <v>1</v>
      </c>
      <c r="F24" s="56">
        <v>240</v>
      </c>
      <c r="G24" s="241"/>
      <c r="H24" s="242"/>
      <c r="I24" s="243"/>
      <c r="J24" s="244"/>
      <c r="K24" s="245"/>
      <c r="L24" s="246"/>
      <c r="M24" s="247"/>
      <c r="N24" s="248"/>
      <c r="O24" s="249"/>
      <c r="P24" s="348"/>
      <c r="Q24" s="345">
        <f t="shared" si="0"/>
        <v>0</v>
      </c>
      <c r="R24" s="46">
        <f t="shared" si="1"/>
        <v>0</v>
      </c>
    </row>
    <row r="25" spans="1:18" ht="18" customHeight="1" thickTop="1" thickBot="1">
      <c r="A25" s="58">
        <v>2017</v>
      </c>
      <c r="B25" s="148" t="s">
        <v>143</v>
      </c>
      <c r="C25" s="204" t="s">
        <v>96</v>
      </c>
      <c r="D25" s="221"/>
      <c r="E25" s="48">
        <v>1</v>
      </c>
      <c r="F25" s="59">
        <v>440</v>
      </c>
      <c r="G25" s="273"/>
      <c r="H25" s="263"/>
      <c r="I25" s="264"/>
      <c r="J25" s="265"/>
      <c r="K25" s="266"/>
      <c r="L25" s="267"/>
      <c r="M25" s="268"/>
      <c r="N25" s="269"/>
      <c r="O25" s="270"/>
      <c r="P25" s="350"/>
      <c r="Q25" s="345">
        <f t="shared" si="0"/>
        <v>0</v>
      </c>
      <c r="R25" s="46">
        <f t="shared" si="1"/>
        <v>0</v>
      </c>
    </row>
    <row r="26" spans="1:18" ht="18" customHeight="1" thickTop="1" thickBot="1">
      <c r="A26" s="51">
        <v>2018</v>
      </c>
      <c r="B26" s="140" t="s">
        <v>142</v>
      </c>
      <c r="C26" s="207" t="s">
        <v>96</v>
      </c>
      <c r="D26" s="54"/>
      <c r="E26" s="52">
        <v>1</v>
      </c>
      <c r="F26" s="53">
        <v>440</v>
      </c>
      <c r="G26" s="251"/>
      <c r="H26" s="252"/>
      <c r="I26" s="253"/>
      <c r="J26" s="254"/>
      <c r="K26" s="255"/>
      <c r="L26" s="256"/>
      <c r="M26" s="257"/>
      <c r="N26" s="258"/>
      <c r="O26" s="259"/>
      <c r="P26" s="349"/>
      <c r="Q26" s="345">
        <f t="shared" si="0"/>
        <v>0</v>
      </c>
      <c r="R26" s="46">
        <f t="shared" si="1"/>
        <v>0</v>
      </c>
    </row>
    <row r="27" spans="1:18" ht="18" customHeight="1" thickTop="1" thickBot="1">
      <c r="A27" s="69">
        <v>2019</v>
      </c>
      <c r="B27" s="157" t="s">
        <v>141</v>
      </c>
      <c r="C27" s="208" t="s">
        <v>96</v>
      </c>
      <c r="D27" s="222"/>
      <c r="E27" s="67">
        <v>18</v>
      </c>
      <c r="F27" s="68">
        <v>3900</v>
      </c>
      <c r="G27" s="274"/>
      <c r="H27" s="275"/>
      <c r="I27" s="276"/>
      <c r="J27" s="277"/>
      <c r="K27" s="278"/>
      <c r="L27" s="279"/>
      <c r="M27" s="280"/>
      <c r="N27" s="281"/>
      <c r="O27" s="282"/>
      <c r="P27" s="351"/>
      <c r="Q27" s="345">
        <f t="shared" si="0"/>
        <v>0</v>
      </c>
      <c r="R27" s="46">
        <f t="shared" si="1"/>
        <v>0</v>
      </c>
    </row>
    <row r="28" spans="1:18" ht="18" customHeight="1" thickTop="1" thickBot="1">
      <c r="A28" s="103">
        <v>2021</v>
      </c>
      <c r="B28" s="158" t="s">
        <v>140</v>
      </c>
      <c r="C28" s="209" t="s">
        <v>96</v>
      </c>
      <c r="D28" s="223"/>
      <c r="E28" s="104">
        <v>1</v>
      </c>
      <c r="F28" s="105">
        <v>150</v>
      </c>
      <c r="G28" s="261"/>
      <c r="H28" s="242"/>
      <c r="I28" s="243"/>
      <c r="J28" s="244"/>
      <c r="K28" s="245"/>
      <c r="L28" s="246"/>
      <c r="M28" s="247"/>
      <c r="N28" s="248"/>
      <c r="O28" s="249"/>
      <c r="P28" s="348"/>
      <c r="Q28" s="345">
        <f t="shared" si="0"/>
        <v>0</v>
      </c>
      <c r="R28" s="46">
        <f t="shared" si="1"/>
        <v>0</v>
      </c>
    </row>
    <row r="29" spans="1:18" ht="18" customHeight="1" thickTop="1" thickBot="1">
      <c r="A29" s="103">
        <v>2022</v>
      </c>
      <c r="B29" s="159" t="s">
        <v>139</v>
      </c>
      <c r="C29" s="210" t="s">
        <v>96</v>
      </c>
      <c r="D29" s="223"/>
      <c r="E29" s="104">
        <v>1</v>
      </c>
      <c r="F29" s="106">
        <v>150</v>
      </c>
      <c r="G29" s="241"/>
      <c r="H29" s="242"/>
      <c r="I29" s="243"/>
      <c r="J29" s="244"/>
      <c r="K29" s="245"/>
      <c r="L29" s="246"/>
      <c r="M29" s="247"/>
      <c r="N29" s="248"/>
      <c r="O29" s="249"/>
      <c r="P29" s="348"/>
      <c r="Q29" s="345">
        <f t="shared" si="0"/>
        <v>0</v>
      </c>
      <c r="R29" s="46">
        <f t="shared" si="1"/>
        <v>0</v>
      </c>
    </row>
    <row r="30" spans="1:18" ht="18" customHeight="1" thickTop="1" thickBot="1">
      <c r="A30" s="107">
        <v>2023</v>
      </c>
      <c r="B30" s="160" t="s">
        <v>138</v>
      </c>
      <c r="C30" s="211" t="s">
        <v>96</v>
      </c>
      <c r="D30" s="224"/>
      <c r="E30" s="108">
        <v>1</v>
      </c>
      <c r="F30" s="109">
        <v>150</v>
      </c>
      <c r="G30" s="251"/>
      <c r="H30" s="252"/>
      <c r="I30" s="253"/>
      <c r="J30" s="254"/>
      <c r="K30" s="255"/>
      <c r="L30" s="256"/>
      <c r="M30" s="257"/>
      <c r="N30" s="258"/>
      <c r="O30" s="259"/>
      <c r="P30" s="349"/>
      <c r="Q30" s="345">
        <f t="shared" si="0"/>
        <v>0</v>
      </c>
      <c r="R30" s="46">
        <f t="shared" si="1"/>
        <v>0</v>
      </c>
    </row>
    <row r="31" spans="1:18" ht="18" customHeight="1" thickTop="1" thickBot="1">
      <c r="A31" s="103">
        <v>2024</v>
      </c>
      <c r="B31" s="161" t="s">
        <v>137</v>
      </c>
      <c r="C31" s="209" t="s">
        <v>96</v>
      </c>
      <c r="D31" s="223"/>
      <c r="E31" s="104">
        <v>1</v>
      </c>
      <c r="F31" s="105">
        <v>150</v>
      </c>
      <c r="G31" s="241"/>
      <c r="H31" s="242"/>
      <c r="I31" s="243"/>
      <c r="J31" s="244"/>
      <c r="K31" s="245"/>
      <c r="L31" s="246"/>
      <c r="M31" s="247"/>
      <c r="N31" s="248"/>
      <c r="O31" s="249"/>
      <c r="P31" s="348"/>
      <c r="Q31" s="345">
        <f t="shared" si="0"/>
        <v>0</v>
      </c>
      <c r="R31" s="46">
        <f t="shared" si="1"/>
        <v>0</v>
      </c>
    </row>
    <row r="32" spans="1:18" ht="18" customHeight="1" thickTop="1" thickBot="1">
      <c r="A32" s="103">
        <v>2025</v>
      </c>
      <c r="B32" s="162" t="s">
        <v>136</v>
      </c>
      <c r="C32" s="210" t="s">
        <v>96</v>
      </c>
      <c r="D32" s="223"/>
      <c r="E32" s="104">
        <v>1</v>
      </c>
      <c r="F32" s="105">
        <v>150</v>
      </c>
      <c r="G32" s="241"/>
      <c r="H32" s="242"/>
      <c r="I32" s="243"/>
      <c r="J32" s="244"/>
      <c r="K32" s="245"/>
      <c r="L32" s="246"/>
      <c r="M32" s="247"/>
      <c r="N32" s="248"/>
      <c r="O32" s="249"/>
      <c r="P32" s="348"/>
      <c r="Q32" s="345">
        <f t="shared" si="0"/>
        <v>0</v>
      </c>
      <c r="R32" s="46">
        <f t="shared" si="1"/>
        <v>0</v>
      </c>
    </row>
    <row r="33" spans="1:18" ht="18" customHeight="1" thickTop="1" thickBot="1">
      <c r="A33" s="107">
        <v>2026</v>
      </c>
      <c r="B33" s="160" t="s">
        <v>135</v>
      </c>
      <c r="C33" s="211" t="s">
        <v>96</v>
      </c>
      <c r="D33" s="224"/>
      <c r="E33" s="108">
        <v>1</v>
      </c>
      <c r="F33" s="109">
        <v>150</v>
      </c>
      <c r="G33" s="251"/>
      <c r="H33" s="252"/>
      <c r="I33" s="253"/>
      <c r="J33" s="254"/>
      <c r="K33" s="255"/>
      <c r="L33" s="256"/>
      <c r="M33" s="257"/>
      <c r="N33" s="258"/>
      <c r="O33" s="259"/>
      <c r="P33" s="349"/>
      <c r="Q33" s="345">
        <f t="shared" si="0"/>
        <v>0</v>
      </c>
      <c r="R33" s="46">
        <f t="shared" si="1"/>
        <v>0</v>
      </c>
    </row>
    <row r="34" spans="1:18" ht="18" customHeight="1" thickTop="1" thickBot="1">
      <c r="A34" s="103">
        <v>2027</v>
      </c>
      <c r="B34" s="161" t="s">
        <v>134</v>
      </c>
      <c r="C34" s="209" t="s">
        <v>96</v>
      </c>
      <c r="D34" s="223"/>
      <c r="E34" s="104">
        <v>1</v>
      </c>
      <c r="F34" s="105">
        <v>170</v>
      </c>
      <c r="G34" s="261"/>
      <c r="H34" s="242"/>
      <c r="I34" s="243"/>
      <c r="J34" s="244"/>
      <c r="K34" s="245"/>
      <c r="L34" s="246"/>
      <c r="M34" s="247"/>
      <c r="N34" s="248"/>
      <c r="O34" s="249"/>
      <c r="P34" s="348"/>
      <c r="Q34" s="345">
        <f t="shared" si="0"/>
        <v>0</v>
      </c>
      <c r="R34" s="46">
        <f t="shared" si="1"/>
        <v>0</v>
      </c>
    </row>
    <row r="35" spans="1:18" ht="18" customHeight="1" thickTop="1" thickBot="1">
      <c r="A35" s="111">
        <v>2028</v>
      </c>
      <c r="B35" s="159" t="s">
        <v>133</v>
      </c>
      <c r="C35" s="210" t="s">
        <v>96</v>
      </c>
      <c r="D35" s="225"/>
      <c r="E35" s="110">
        <v>1</v>
      </c>
      <c r="F35" s="112">
        <v>170</v>
      </c>
      <c r="G35" s="262"/>
      <c r="H35" s="263"/>
      <c r="I35" s="264"/>
      <c r="J35" s="265"/>
      <c r="K35" s="266"/>
      <c r="L35" s="267"/>
      <c r="M35" s="268"/>
      <c r="N35" s="269"/>
      <c r="O35" s="270"/>
      <c r="P35" s="350"/>
      <c r="Q35" s="345">
        <f t="shared" si="0"/>
        <v>0</v>
      </c>
      <c r="R35" s="46">
        <f t="shared" si="1"/>
        <v>0</v>
      </c>
    </row>
    <row r="36" spans="1:18" ht="18" customHeight="1" thickTop="1" thickBot="1">
      <c r="A36" s="107">
        <v>2029</v>
      </c>
      <c r="B36" s="160" t="s">
        <v>132</v>
      </c>
      <c r="C36" s="211" t="s">
        <v>96</v>
      </c>
      <c r="D36" s="224"/>
      <c r="E36" s="108">
        <v>1</v>
      </c>
      <c r="F36" s="109">
        <v>170</v>
      </c>
      <c r="G36" s="272"/>
      <c r="H36" s="252"/>
      <c r="I36" s="253"/>
      <c r="J36" s="254"/>
      <c r="K36" s="255"/>
      <c r="L36" s="256"/>
      <c r="M36" s="257"/>
      <c r="N36" s="258"/>
      <c r="O36" s="259"/>
      <c r="P36" s="349"/>
      <c r="Q36" s="345">
        <f t="shared" si="0"/>
        <v>0</v>
      </c>
      <c r="R36" s="46">
        <f t="shared" si="1"/>
        <v>0</v>
      </c>
    </row>
    <row r="37" spans="1:18" ht="18" customHeight="1" thickTop="1" thickBot="1">
      <c r="A37" s="113">
        <v>2030</v>
      </c>
      <c r="B37" s="161" t="s">
        <v>131</v>
      </c>
      <c r="C37" s="209" t="s">
        <v>96</v>
      </c>
      <c r="D37" s="223"/>
      <c r="E37" s="104">
        <v>1</v>
      </c>
      <c r="F37" s="105">
        <v>170</v>
      </c>
      <c r="G37" s="241"/>
      <c r="H37" s="242"/>
      <c r="I37" s="243"/>
      <c r="J37" s="244"/>
      <c r="K37" s="245"/>
      <c r="L37" s="246"/>
      <c r="M37" s="247"/>
      <c r="N37" s="248"/>
      <c r="O37" s="249"/>
      <c r="P37" s="348"/>
      <c r="Q37" s="345">
        <f t="shared" si="0"/>
        <v>0</v>
      </c>
      <c r="R37" s="46">
        <f t="shared" si="1"/>
        <v>0</v>
      </c>
    </row>
    <row r="38" spans="1:18" ht="18" customHeight="1" thickTop="1" thickBot="1">
      <c r="A38" s="111">
        <v>2031</v>
      </c>
      <c r="B38" s="162" t="s">
        <v>130</v>
      </c>
      <c r="C38" s="210" t="s">
        <v>96</v>
      </c>
      <c r="D38" s="225"/>
      <c r="E38" s="110">
        <v>1</v>
      </c>
      <c r="F38" s="112">
        <v>200</v>
      </c>
      <c r="G38" s="273"/>
      <c r="H38" s="263"/>
      <c r="I38" s="264"/>
      <c r="J38" s="265"/>
      <c r="K38" s="266"/>
      <c r="L38" s="267"/>
      <c r="M38" s="268"/>
      <c r="N38" s="269"/>
      <c r="O38" s="270"/>
      <c r="P38" s="350"/>
      <c r="Q38" s="345">
        <f t="shared" si="0"/>
        <v>0</v>
      </c>
      <c r="R38" s="46">
        <f t="shared" si="1"/>
        <v>0</v>
      </c>
    </row>
    <row r="39" spans="1:18" ht="18" customHeight="1" thickTop="1" thickBot="1">
      <c r="A39" s="107">
        <v>2032</v>
      </c>
      <c r="B39" s="160" t="s">
        <v>129</v>
      </c>
      <c r="C39" s="211" t="s">
        <v>96</v>
      </c>
      <c r="D39" s="224"/>
      <c r="E39" s="108">
        <v>1</v>
      </c>
      <c r="F39" s="109">
        <v>200</v>
      </c>
      <c r="G39" s="251"/>
      <c r="H39" s="252"/>
      <c r="I39" s="253"/>
      <c r="J39" s="254"/>
      <c r="K39" s="255"/>
      <c r="L39" s="256"/>
      <c r="M39" s="257"/>
      <c r="N39" s="258"/>
      <c r="O39" s="259"/>
      <c r="P39" s="349"/>
      <c r="Q39" s="345">
        <f t="shared" si="0"/>
        <v>0</v>
      </c>
      <c r="R39" s="46">
        <f t="shared" si="1"/>
        <v>0</v>
      </c>
    </row>
    <row r="40" spans="1:18" ht="18" customHeight="1" thickTop="1" thickBot="1">
      <c r="A40" s="103">
        <v>2033</v>
      </c>
      <c r="B40" s="161" t="s">
        <v>128</v>
      </c>
      <c r="C40" s="209" t="s">
        <v>96</v>
      </c>
      <c r="D40" s="223"/>
      <c r="E40" s="104">
        <v>1</v>
      </c>
      <c r="F40" s="105">
        <v>200</v>
      </c>
      <c r="G40" s="241"/>
      <c r="H40" s="242"/>
      <c r="I40" s="243"/>
      <c r="J40" s="244"/>
      <c r="K40" s="245"/>
      <c r="L40" s="246"/>
      <c r="M40" s="247"/>
      <c r="N40" s="248"/>
      <c r="O40" s="249"/>
      <c r="P40" s="348"/>
      <c r="Q40" s="345">
        <f t="shared" si="0"/>
        <v>0</v>
      </c>
      <c r="R40" s="46">
        <f t="shared" si="1"/>
        <v>0</v>
      </c>
    </row>
    <row r="41" spans="1:18" ht="18" customHeight="1" thickTop="1" thickBot="1">
      <c r="A41" s="111">
        <v>2034</v>
      </c>
      <c r="B41" s="162" t="s">
        <v>127</v>
      </c>
      <c r="C41" s="210" t="s">
        <v>96</v>
      </c>
      <c r="D41" s="225"/>
      <c r="E41" s="110">
        <v>1</v>
      </c>
      <c r="F41" s="112">
        <v>200</v>
      </c>
      <c r="G41" s="273"/>
      <c r="H41" s="263"/>
      <c r="I41" s="264"/>
      <c r="J41" s="265"/>
      <c r="K41" s="266"/>
      <c r="L41" s="267"/>
      <c r="M41" s="268"/>
      <c r="N41" s="269"/>
      <c r="O41" s="270"/>
      <c r="P41" s="350"/>
      <c r="Q41" s="345">
        <f t="shared" si="0"/>
        <v>0</v>
      </c>
      <c r="R41" s="46">
        <f t="shared" si="1"/>
        <v>0</v>
      </c>
    </row>
    <row r="42" spans="1:18" ht="18" customHeight="1" thickTop="1" thickBot="1">
      <c r="A42" s="107">
        <v>2035</v>
      </c>
      <c r="B42" s="160" t="s">
        <v>126</v>
      </c>
      <c r="C42" s="211" t="s">
        <v>96</v>
      </c>
      <c r="D42" s="224"/>
      <c r="E42" s="108">
        <v>1</v>
      </c>
      <c r="F42" s="109">
        <v>200</v>
      </c>
      <c r="G42" s="251"/>
      <c r="H42" s="252"/>
      <c r="I42" s="253"/>
      <c r="J42" s="254"/>
      <c r="K42" s="255"/>
      <c r="L42" s="256"/>
      <c r="M42" s="257"/>
      <c r="N42" s="258"/>
      <c r="O42" s="259"/>
      <c r="P42" s="349"/>
      <c r="Q42" s="345">
        <f t="shared" si="0"/>
        <v>0</v>
      </c>
      <c r="R42" s="46">
        <f t="shared" si="1"/>
        <v>0</v>
      </c>
    </row>
    <row r="43" spans="1:18" ht="18" customHeight="1" thickTop="1" thickBot="1">
      <c r="A43" s="103">
        <v>2036</v>
      </c>
      <c r="B43" s="161" t="s">
        <v>125</v>
      </c>
      <c r="C43" s="209" t="s">
        <v>96</v>
      </c>
      <c r="D43" s="223"/>
      <c r="E43" s="104">
        <v>1</v>
      </c>
      <c r="F43" s="105">
        <v>200</v>
      </c>
      <c r="G43" s="241"/>
      <c r="H43" s="242"/>
      <c r="I43" s="243"/>
      <c r="J43" s="244"/>
      <c r="K43" s="245"/>
      <c r="L43" s="246"/>
      <c r="M43" s="247"/>
      <c r="N43" s="248"/>
      <c r="O43" s="249"/>
      <c r="P43" s="348"/>
      <c r="Q43" s="345">
        <f t="shared" si="0"/>
        <v>0</v>
      </c>
      <c r="R43" s="46">
        <f t="shared" si="1"/>
        <v>0</v>
      </c>
    </row>
    <row r="44" spans="1:18" ht="18" customHeight="1" thickTop="1" thickBot="1">
      <c r="A44" s="111">
        <v>2037</v>
      </c>
      <c r="B44" s="162" t="s">
        <v>124</v>
      </c>
      <c r="C44" s="210" t="s">
        <v>96</v>
      </c>
      <c r="D44" s="225"/>
      <c r="E44" s="110">
        <v>1</v>
      </c>
      <c r="F44" s="112">
        <v>350</v>
      </c>
      <c r="G44" s="273"/>
      <c r="H44" s="263"/>
      <c r="I44" s="264"/>
      <c r="J44" s="265"/>
      <c r="K44" s="266"/>
      <c r="L44" s="267"/>
      <c r="M44" s="268"/>
      <c r="N44" s="269"/>
      <c r="O44" s="270"/>
      <c r="P44" s="350"/>
      <c r="Q44" s="345">
        <f t="shared" si="0"/>
        <v>0</v>
      </c>
      <c r="R44" s="46">
        <f t="shared" si="1"/>
        <v>0</v>
      </c>
    </row>
    <row r="45" spans="1:18" ht="18" customHeight="1" thickTop="1" thickBot="1">
      <c r="A45" s="107">
        <v>2038</v>
      </c>
      <c r="B45" s="160" t="s">
        <v>123</v>
      </c>
      <c r="C45" s="212" t="s">
        <v>96</v>
      </c>
      <c r="D45" s="224"/>
      <c r="E45" s="108">
        <v>1</v>
      </c>
      <c r="F45" s="109">
        <v>350</v>
      </c>
      <c r="G45" s="251"/>
      <c r="H45" s="252"/>
      <c r="I45" s="253"/>
      <c r="J45" s="254"/>
      <c r="K45" s="255"/>
      <c r="L45" s="256"/>
      <c r="M45" s="257"/>
      <c r="N45" s="258"/>
      <c r="O45" s="259"/>
      <c r="P45" s="349"/>
      <c r="Q45" s="345">
        <f t="shared" si="0"/>
        <v>0</v>
      </c>
      <c r="R45" s="46">
        <f t="shared" si="1"/>
        <v>0</v>
      </c>
    </row>
    <row r="46" spans="1:18" ht="18" customHeight="1" thickTop="1" thickBot="1">
      <c r="A46" s="114">
        <v>2039</v>
      </c>
      <c r="B46" s="163" t="s">
        <v>122</v>
      </c>
      <c r="C46" s="213" t="s">
        <v>96</v>
      </c>
      <c r="D46" s="226"/>
      <c r="E46" s="115">
        <v>18</v>
      </c>
      <c r="F46" s="116">
        <v>3400</v>
      </c>
      <c r="G46" s="284"/>
      <c r="H46" s="285"/>
      <c r="I46" s="286"/>
      <c r="J46" s="287"/>
      <c r="K46" s="288"/>
      <c r="L46" s="289"/>
      <c r="M46" s="290"/>
      <c r="N46" s="291"/>
      <c r="O46" s="292"/>
      <c r="P46" s="352"/>
      <c r="Q46" s="345">
        <f t="shared" si="0"/>
        <v>0</v>
      </c>
      <c r="R46" s="46">
        <f t="shared" si="1"/>
        <v>0</v>
      </c>
    </row>
    <row r="47" spans="1:18" ht="18" customHeight="1" thickTop="1" thickBot="1">
      <c r="A47" s="117">
        <v>2041</v>
      </c>
      <c r="B47" s="164" t="s">
        <v>121</v>
      </c>
      <c r="C47" s="214" t="s">
        <v>96</v>
      </c>
      <c r="D47" s="227"/>
      <c r="E47" s="118">
        <v>1</v>
      </c>
      <c r="F47" s="119">
        <v>145</v>
      </c>
      <c r="G47" s="261"/>
      <c r="H47" s="242"/>
      <c r="I47" s="243"/>
      <c r="J47" s="244"/>
      <c r="K47" s="245"/>
      <c r="L47" s="246"/>
      <c r="M47" s="247"/>
      <c r="N47" s="248"/>
      <c r="O47" s="249"/>
      <c r="P47" s="348"/>
      <c r="Q47" s="345">
        <f t="shared" si="0"/>
        <v>0</v>
      </c>
      <c r="R47" s="46">
        <f t="shared" si="1"/>
        <v>0</v>
      </c>
    </row>
    <row r="48" spans="1:18" ht="18" customHeight="1" thickTop="1" thickBot="1">
      <c r="A48" s="117">
        <v>2042</v>
      </c>
      <c r="B48" s="165" t="s">
        <v>120</v>
      </c>
      <c r="C48" s="215" t="s">
        <v>96</v>
      </c>
      <c r="D48" s="227"/>
      <c r="E48" s="118">
        <v>1</v>
      </c>
      <c r="F48" s="120">
        <v>145</v>
      </c>
      <c r="G48" s="241"/>
      <c r="H48" s="242"/>
      <c r="I48" s="243"/>
      <c r="J48" s="244"/>
      <c r="K48" s="245"/>
      <c r="L48" s="246"/>
      <c r="M48" s="247"/>
      <c r="N48" s="248"/>
      <c r="O48" s="249"/>
      <c r="P48" s="348"/>
      <c r="Q48" s="345">
        <f t="shared" si="0"/>
        <v>0</v>
      </c>
      <c r="R48" s="46">
        <f t="shared" si="1"/>
        <v>0</v>
      </c>
    </row>
    <row r="49" spans="1:18" ht="18" customHeight="1" thickTop="1" thickBot="1">
      <c r="A49" s="121">
        <v>2043</v>
      </c>
      <c r="B49" s="166" t="s">
        <v>119</v>
      </c>
      <c r="C49" s="216" t="s">
        <v>96</v>
      </c>
      <c r="D49" s="228"/>
      <c r="E49" s="122">
        <v>1</v>
      </c>
      <c r="F49" s="123">
        <v>145</v>
      </c>
      <c r="G49" s="251"/>
      <c r="H49" s="252"/>
      <c r="I49" s="253"/>
      <c r="J49" s="254"/>
      <c r="K49" s="255"/>
      <c r="L49" s="256"/>
      <c r="M49" s="257"/>
      <c r="N49" s="258"/>
      <c r="O49" s="259"/>
      <c r="P49" s="349"/>
      <c r="Q49" s="345">
        <f t="shared" si="0"/>
        <v>0</v>
      </c>
      <c r="R49" s="46">
        <f t="shared" si="1"/>
        <v>0</v>
      </c>
    </row>
    <row r="50" spans="1:18" ht="18" customHeight="1" thickTop="1" thickBot="1">
      <c r="A50" s="117">
        <v>2044</v>
      </c>
      <c r="B50" s="167" t="s">
        <v>118</v>
      </c>
      <c r="C50" s="214" t="s">
        <v>96</v>
      </c>
      <c r="D50" s="227"/>
      <c r="E50" s="118">
        <v>1</v>
      </c>
      <c r="F50" s="119">
        <v>145</v>
      </c>
      <c r="G50" s="241"/>
      <c r="H50" s="242"/>
      <c r="I50" s="243"/>
      <c r="J50" s="244"/>
      <c r="K50" s="245"/>
      <c r="L50" s="246"/>
      <c r="M50" s="247"/>
      <c r="N50" s="248"/>
      <c r="O50" s="249"/>
      <c r="P50" s="348"/>
      <c r="Q50" s="345">
        <f t="shared" si="0"/>
        <v>0</v>
      </c>
      <c r="R50" s="46">
        <f t="shared" si="1"/>
        <v>0</v>
      </c>
    </row>
    <row r="51" spans="1:18" ht="18" customHeight="1" thickTop="1" thickBot="1">
      <c r="A51" s="117">
        <v>2045</v>
      </c>
      <c r="B51" s="168" t="s">
        <v>117</v>
      </c>
      <c r="C51" s="215" t="s">
        <v>96</v>
      </c>
      <c r="D51" s="227"/>
      <c r="E51" s="118">
        <v>1</v>
      </c>
      <c r="F51" s="119">
        <v>145</v>
      </c>
      <c r="G51" s="241"/>
      <c r="H51" s="242"/>
      <c r="I51" s="243"/>
      <c r="J51" s="244"/>
      <c r="K51" s="245"/>
      <c r="L51" s="246"/>
      <c r="M51" s="247"/>
      <c r="N51" s="248"/>
      <c r="O51" s="249"/>
      <c r="P51" s="348"/>
      <c r="Q51" s="345">
        <f t="shared" si="0"/>
        <v>0</v>
      </c>
      <c r="R51" s="46">
        <f t="shared" si="1"/>
        <v>0</v>
      </c>
    </row>
    <row r="52" spans="1:18" ht="18" customHeight="1" thickTop="1" thickBot="1">
      <c r="A52" s="121">
        <v>2046</v>
      </c>
      <c r="B52" s="166" t="s">
        <v>116</v>
      </c>
      <c r="C52" s="216" t="s">
        <v>96</v>
      </c>
      <c r="D52" s="228"/>
      <c r="E52" s="122">
        <v>1</v>
      </c>
      <c r="F52" s="123">
        <v>145</v>
      </c>
      <c r="G52" s="251"/>
      <c r="H52" s="252"/>
      <c r="I52" s="253"/>
      <c r="J52" s="254"/>
      <c r="K52" s="255"/>
      <c r="L52" s="256"/>
      <c r="M52" s="257"/>
      <c r="N52" s="258"/>
      <c r="O52" s="259"/>
      <c r="P52" s="349"/>
      <c r="Q52" s="345">
        <f t="shared" si="0"/>
        <v>0</v>
      </c>
      <c r="R52" s="46">
        <f t="shared" si="1"/>
        <v>0</v>
      </c>
    </row>
    <row r="53" spans="1:18" ht="18" customHeight="1" thickTop="1" thickBot="1">
      <c r="A53" s="117">
        <v>2047</v>
      </c>
      <c r="B53" s="167" t="s">
        <v>115</v>
      </c>
      <c r="C53" s="214" t="s">
        <v>96</v>
      </c>
      <c r="D53" s="227"/>
      <c r="E53" s="118">
        <v>1</v>
      </c>
      <c r="F53" s="119">
        <v>165</v>
      </c>
      <c r="G53" s="261"/>
      <c r="H53" s="242"/>
      <c r="I53" s="243"/>
      <c r="J53" s="244"/>
      <c r="K53" s="245"/>
      <c r="L53" s="246"/>
      <c r="M53" s="247"/>
      <c r="N53" s="248"/>
      <c r="O53" s="249"/>
      <c r="P53" s="348"/>
      <c r="Q53" s="345">
        <f t="shared" si="0"/>
        <v>0</v>
      </c>
      <c r="R53" s="46">
        <f t="shared" si="1"/>
        <v>0</v>
      </c>
    </row>
    <row r="54" spans="1:18" ht="18" customHeight="1" thickTop="1" thickBot="1">
      <c r="A54" s="125">
        <v>2048</v>
      </c>
      <c r="B54" s="165" t="s">
        <v>114</v>
      </c>
      <c r="C54" s="215" t="s">
        <v>96</v>
      </c>
      <c r="D54" s="229"/>
      <c r="E54" s="124">
        <v>1</v>
      </c>
      <c r="F54" s="126">
        <v>165</v>
      </c>
      <c r="G54" s="262"/>
      <c r="H54" s="263"/>
      <c r="I54" s="264"/>
      <c r="J54" s="265"/>
      <c r="K54" s="266"/>
      <c r="L54" s="267"/>
      <c r="M54" s="268"/>
      <c r="N54" s="269"/>
      <c r="O54" s="270"/>
      <c r="P54" s="350"/>
      <c r="Q54" s="345">
        <f t="shared" si="0"/>
        <v>0</v>
      </c>
      <c r="R54" s="46">
        <f t="shared" si="1"/>
        <v>0</v>
      </c>
    </row>
    <row r="55" spans="1:18" ht="18" customHeight="1" thickTop="1" thickBot="1">
      <c r="A55" s="121">
        <v>2049</v>
      </c>
      <c r="B55" s="166" t="s">
        <v>113</v>
      </c>
      <c r="C55" s="216" t="s">
        <v>96</v>
      </c>
      <c r="D55" s="228"/>
      <c r="E55" s="122">
        <v>1</v>
      </c>
      <c r="F55" s="123">
        <v>165</v>
      </c>
      <c r="G55" s="272"/>
      <c r="H55" s="252"/>
      <c r="I55" s="253"/>
      <c r="J55" s="254"/>
      <c r="K55" s="255"/>
      <c r="L55" s="256"/>
      <c r="M55" s="257"/>
      <c r="N55" s="258"/>
      <c r="O55" s="259"/>
      <c r="P55" s="349"/>
      <c r="Q55" s="345">
        <f t="shared" si="0"/>
        <v>0</v>
      </c>
      <c r="R55" s="46">
        <f t="shared" si="1"/>
        <v>0</v>
      </c>
    </row>
    <row r="56" spans="1:18" ht="18" customHeight="1" thickTop="1" thickBot="1">
      <c r="A56" s="127">
        <v>2050</v>
      </c>
      <c r="B56" s="167" t="s">
        <v>112</v>
      </c>
      <c r="C56" s="214" t="s">
        <v>96</v>
      </c>
      <c r="D56" s="227"/>
      <c r="E56" s="118">
        <v>1</v>
      </c>
      <c r="F56" s="119">
        <v>165</v>
      </c>
      <c r="G56" s="241"/>
      <c r="H56" s="242"/>
      <c r="I56" s="243"/>
      <c r="J56" s="244"/>
      <c r="K56" s="245"/>
      <c r="L56" s="246"/>
      <c r="M56" s="247"/>
      <c r="N56" s="248"/>
      <c r="O56" s="249"/>
      <c r="P56" s="348"/>
      <c r="Q56" s="345">
        <f t="shared" si="0"/>
        <v>0</v>
      </c>
      <c r="R56" s="46">
        <f t="shared" si="1"/>
        <v>0</v>
      </c>
    </row>
    <row r="57" spans="1:18" ht="18" customHeight="1" thickTop="1" thickBot="1">
      <c r="A57" s="125">
        <v>2051</v>
      </c>
      <c r="B57" s="168" t="s">
        <v>111</v>
      </c>
      <c r="C57" s="215" t="s">
        <v>96</v>
      </c>
      <c r="D57" s="229"/>
      <c r="E57" s="124">
        <v>1</v>
      </c>
      <c r="F57" s="126">
        <v>200</v>
      </c>
      <c r="G57" s="273"/>
      <c r="H57" s="263"/>
      <c r="I57" s="264"/>
      <c r="J57" s="265"/>
      <c r="K57" s="266"/>
      <c r="L57" s="267"/>
      <c r="M57" s="268"/>
      <c r="N57" s="269"/>
      <c r="O57" s="270"/>
      <c r="P57" s="350"/>
      <c r="Q57" s="345">
        <f t="shared" si="0"/>
        <v>0</v>
      </c>
      <c r="R57" s="46">
        <f t="shared" si="1"/>
        <v>0</v>
      </c>
    </row>
    <row r="58" spans="1:18" ht="18" customHeight="1" thickTop="1" thickBot="1">
      <c r="A58" s="121">
        <v>2052</v>
      </c>
      <c r="B58" s="166" t="s">
        <v>110</v>
      </c>
      <c r="C58" s="216" t="s">
        <v>96</v>
      </c>
      <c r="D58" s="228"/>
      <c r="E58" s="122">
        <v>1</v>
      </c>
      <c r="F58" s="123">
        <v>200</v>
      </c>
      <c r="G58" s="251"/>
      <c r="H58" s="252"/>
      <c r="I58" s="253"/>
      <c r="J58" s="254"/>
      <c r="K58" s="255"/>
      <c r="L58" s="256"/>
      <c r="M58" s="257"/>
      <c r="N58" s="258"/>
      <c r="O58" s="259"/>
      <c r="P58" s="349"/>
      <c r="Q58" s="345">
        <f t="shared" si="0"/>
        <v>0</v>
      </c>
      <c r="R58" s="46">
        <f t="shared" si="1"/>
        <v>0</v>
      </c>
    </row>
    <row r="59" spans="1:18" ht="18" customHeight="1" thickTop="1" thickBot="1">
      <c r="A59" s="117">
        <v>2053</v>
      </c>
      <c r="B59" s="167" t="s">
        <v>109</v>
      </c>
      <c r="C59" s="214" t="s">
        <v>96</v>
      </c>
      <c r="D59" s="227"/>
      <c r="E59" s="118">
        <v>1</v>
      </c>
      <c r="F59" s="119">
        <v>200</v>
      </c>
      <c r="G59" s="241"/>
      <c r="H59" s="242"/>
      <c r="I59" s="243"/>
      <c r="J59" s="244"/>
      <c r="K59" s="245"/>
      <c r="L59" s="246"/>
      <c r="M59" s="247"/>
      <c r="N59" s="248"/>
      <c r="O59" s="249"/>
      <c r="P59" s="348"/>
      <c r="Q59" s="345">
        <f t="shared" si="0"/>
        <v>0</v>
      </c>
      <c r="R59" s="46">
        <f t="shared" si="1"/>
        <v>0</v>
      </c>
    </row>
    <row r="60" spans="1:18" ht="18" customHeight="1" thickTop="1" thickBot="1">
      <c r="A60" s="125">
        <v>2054</v>
      </c>
      <c r="B60" s="168" t="s">
        <v>108</v>
      </c>
      <c r="C60" s="215" t="s">
        <v>96</v>
      </c>
      <c r="D60" s="229"/>
      <c r="E60" s="124">
        <v>1</v>
      </c>
      <c r="F60" s="126">
        <v>200</v>
      </c>
      <c r="G60" s="273"/>
      <c r="H60" s="263"/>
      <c r="I60" s="264"/>
      <c r="J60" s="265"/>
      <c r="K60" s="266"/>
      <c r="L60" s="267"/>
      <c r="M60" s="268"/>
      <c r="N60" s="269"/>
      <c r="O60" s="270"/>
      <c r="P60" s="350"/>
      <c r="Q60" s="345">
        <f t="shared" si="0"/>
        <v>0</v>
      </c>
      <c r="R60" s="46">
        <f t="shared" si="1"/>
        <v>0</v>
      </c>
    </row>
    <row r="61" spans="1:18" ht="18" customHeight="1" thickTop="1" thickBot="1">
      <c r="A61" s="121">
        <v>2055</v>
      </c>
      <c r="B61" s="166" t="s">
        <v>107</v>
      </c>
      <c r="C61" s="216" t="s">
        <v>96</v>
      </c>
      <c r="D61" s="228"/>
      <c r="E61" s="122">
        <v>1</v>
      </c>
      <c r="F61" s="123">
        <v>200</v>
      </c>
      <c r="G61" s="251"/>
      <c r="H61" s="252"/>
      <c r="I61" s="253"/>
      <c r="J61" s="254"/>
      <c r="K61" s="255"/>
      <c r="L61" s="256"/>
      <c r="M61" s="257"/>
      <c r="N61" s="258"/>
      <c r="O61" s="259"/>
      <c r="P61" s="349"/>
      <c r="Q61" s="345">
        <f t="shared" si="0"/>
        <v>0</v>
      </c>
      <c r="R61" s="46">
        <f t="shared" si="1"/>
        <v>0</v>
      </c>
    </row>
    <row r="62" spans="1:18" ht="18" customHeight="1" thickTop="1" thickBot="1">
      <c r="A62" s="117">
        <v>2056</v>
      </c>
      <c r="B62" s="167" t="s">
        <v>106</v>
      </c>
      <c r="C62" s="214" t="s">
        <v>96</v>
      </c>
      <c r="D62" s="227"/>
      <c r="E62" s="118">
        <v>1</v>
      </c>
      <c r="F62" s="119">
        <v>200</v>
      </c>
      <c r="G62" s="241"/>
      <c r="H62" s="242"/>
      <c r="I62" s="243"/>
      <c r="J62" s="244"/>
      <c r="K62" s="245"/>
      <c r="L62" s="246"/>
      <c r="M62" s="247"/>
      <c r="N62" s="248"/>
      <c r="O62" s="249"/>
      <c r="P62" s="348"/>
      <c r="Q62" s="345">
        <f t="shared" si="0"/>
        <v>0</v>
      </c>
      <c r="R62" s="46">
        <f t="shared" si="1"/>
        <v>0</v>
      </c>
    </row>
    <row r="63" spans="1:18" ht="18" customHeight="1" thickTop="1" thickBot="1">
      <c r="A63" s="125">
        <v>2057</v>
      </c>
      <c r="B63" s="168" t="s">
        <v>105</v>
      </c>
      <c r="C63" s="215" t="s">
        <v>96</v>
      </c>
      <c r="D63" s="229"/>
      <c r="E63" s="124">
        <v>1</v>
      </c>
      <c r="F63" s="126">
        <v>345</v>
      </c>
      <c r="G63" s="273"/>
      <c r="H63" s="263"/>
      <c r="I63" s="264"/>
      <c r="J63" s="265"/>
      <c r="K63" s="266"/>
      <c r="L63" s="267"/>
      <c r="M63" s="268"/>
      <c r="N63" s="269"/>
      <c r="O63" s="270"/>
      <c r="P63" s="350"/>
      <c r="Q63" s="345">
        <f t="shared" si="0"/>
        <v>0</v>
      </c>
      <c r="R63" s="46">
        <f t="shared" si="1"/>
        <v>0</v>
      </c>
    </row>
    <row r="64" spans="1:18" ht="18" customHeight="1" thickTop="1" thickBot="1">
      <c r="A64" s="121">
        <v>2058</v>
      </c>
      <c r="B64" s="166" t="s">
        <v>104</v>
      </c>
      <c r="C64" s="217" t="s">
        <v>96</v>
      </c>
      <c r="D64" s="228"/>
      <c r="E64" s="122">
        <v>1</v>
      </c>
      <c r="F64" s="123">
        <v>345</v>
      </c>
      <c r="G64" s="251"/>
      <c r="H64" s="252"/>
      <c r="I64" s="253"/>
      <c r="J64" s="254"/>
      <c r="K64" s="255"/>
      <c r="L64" s="256"/>
      <c r="M64" s="257"/>
      <c r="N64" s="258"/>
      <c r="O64" s="259"/>
      <c r="P64" s="349"/>
      <c r="Q64" s="345">
        <f t="shared" si="0"/>
        <v>0</v>
      </c>
      <c r="R64" s="46">
        <f t="shared" si="1"/>
        <v>0</v>
      </c>
    </row>
    <row r="65" spans="1:25" ht="18" customHeight="1" thickTop="1" thickBot="1">
      <c r="A65" s="128">
        <v>2059</v>
      </c>
      <c r="B65" s="169" t="s">
        <v>103</v>
      </c>
      <c r="C65" s="218" t="s">
        <v>96</v>
      </c>
      <c r="D65" s="230"/>
      <c r="E65" s="129">
        <v>18</v>
      </c>
      <c r="F65" s="130">
        <v>3300</v>
      </c>
      <c r="G65" s="274"/>
      <c r="H65" s="275"/>
      <c r="I65" s="276"/>
      <c r="J65" s="277"/>
      <c r="K65" s="278"/>
      <c r="L65" s="279"/>
      <c r="M65" s="280"/>
      <c r="N65" s="281"/>
      <c r="O65" s="282"/>
      <c r="P65" s="351"/>
      <c r="Q65" s="346">
        <f t="shared" si="0"/>
        <v>0</v>
      </c>
      <c r="R65" s="75">
        <f t="shared" si="1"/>
        <v>0</v>
      </c>
    </row>
    <row r="66" spans="1:25" ht="18" customHeight="1" thickTop="1"/>
    <row r="67" spans="1:25" ht="18" customHeight="1"/>
    <row r="68" spans="1:25" ht="18" customHeight="1"/>
    <row r="69" spans="1:25" ht="88.5" customHeight="1">
      <c r="A69" s="389"/>
      <c r="B69" s="388"/>
      <c r="C69" s="388"/>
      <c r="D69" s="388"/>
      <c r="E69" s="388"/>
      <c r="F69" s="388"/>
      <c r="G69" s="78" t="s">
        <v>88</v>
      </c>
      <c r="H69" s="79" t="s">
        <v>89</v>
      </c>
      <c r="I69" s="80" t="s">
        <v>90</v>
      </c>
      <c r="J69" s="81" t="s">
        <v>66</v>
      </c>
      <c r="K69" s="82" t="s">
        <v>67</v>
      </c>
      <c r="L69" s="83" t="s">
        <v>78</v>
      </c>
      <c r="M69" s="84" t="s">
        <v>91</v>
      </c>
      <c r="N69" s="87" t="s">
        <v>72</v>
      </c>
      <c r="O69" s="131" t="s">
        <v>73</v>
      </c>
      <c r="P69" s="132" t="s">
        <v>92</v>
      </c>
      <c r="Q69" s="133"/>
      <c r="R69" s="133"/>
      <c r="S69" s="133"/>
      <c r="T69" s="133"/>
      <c r="U69" s="133"/>
      <c r="V69" s="133"/>
      <c r="W69" s="133"/>
      <c r="X69" s="389"/>
      <c r="Y69" s="388"/>
    </row>
    <row r="70" spans="1:25" ht="18" customHeight="1">
      <c r="A70" s="389"/>
      <c r="B70" s="388"/>
      <c r="D70" s="411" t="s">
        <v>93</v>
      </c>
      <c r="E70" s="382"/>
      <c r="F70" s="383"/>
      <c r="G70" s="95">
        <f t="shared" ref="G70:P70" si="2">(G9*1)+(G10*1)+(G11*1)+(G12*1)+(G13*1)+(G14*1)+(G15*1)+(G16*1)+(G17*1)+(G18*1)+(G19*1)+(G20*1)+(G21*1)+(G22*1)+(G23*1)+(G24*1)+(G25*1)+(G26*1)+(G27*18)+(G28*1)+(G29*1)+(G30*1)+(G31*1)+(G32*1)+(G33*1)+(G34*1)+(G35*1)+(G36*1)+(G37*1)+(G38*1)+(G39*1)+(G40*1)+(G41*1)+(G42*1)+(G43*1)+(G44*1)+(G45*1)+(G46*18)+(G47*1)+(G48*1)+(G49*1)+(G50*1)+(G51*1)+(G52*1)+(G53*1)+(G54*1)+(G55*1)+(G56*1)+(G57*1)+(G58*1)+(G59*1)+(G60*1)+(G61*1)+(G62*1)+(G63*1)+(G64*1)+(G65*18)</f>
        <v>0</v>
      </c>
      <c r="H70" s="95">
        <f t="shared" si="2"/>
        <v>0</v>
      </c>
      <c r="I70" s="95">
        <f t="shared" si="2"/>
        <v>0</v>
      </c>
      <c r="J70" s="95">
        <f t="shared" si="2"/>
        <v>0</v>
      </c>
      <c r="K70" s="95">
        <f t="shared" si="2"/>
        <v>0</v>
      </c>
      <c r="L70" s="95">
        <f t="shared" si="2"/>
        <v>0</v>
      </c>
      <c r="M70" s="95">
        <f t="shared" si="2"/>
        <v>0</v>
      </c>
      <c r="N70" s="95">
        <f t="shared" si="2"/>
        <v>0</v>
      </c>
      <c r="O70" s="95">
        <f t="shared" si="2"/>
        <v>0</v>
      </c>
      <c r="P70" s="95">
        <f t="shared" si="2"/>
        <v>0</v>
      </c>
      <c r="Q70" s="134"/>
      <c r="R70" s="134"/>
      <c r="S70" s="134"/>
      <c r="T70" s="134"/>
      <c r="U70" s="134"/>
      <c r="V70" s="134"/>
      <c r="W70" s="134"/>
      <c r="X70" s="388"/>
      <c r="Y70" s="388"/>
    </row>
    <row r="71" spans="1:25" ht="18" customHeight="1">
      <c r="A71" s="388"/>
      <c r="B71" s="388"/>
      <c r="D71" s="96"/>
      <c r="E71" s="96"/>
      <c r="F71" s="96"/>
      <c r="G71" s="435" t="s">
        <v>82</v>
      </c>
      <c r="H71" s="436"/>
      <c r="I71" s="436"/>
      <c r="J71" s="436"/>
      <c r="K71" s="436"/>
      <c r="L71" s="436"/>
      <c r="M71" s="436"/>
      <c r="N71" s="436"/>
      <c r="O71" s="436"/>
      <c r="P71" s="436"/>
      <c r="Q71" s="436"/>
      <c r="R71" s="436"/>
      <c r="S71" s="436"/>
      <c r="T71" s="436"/>
      <c r="U71" s="436"/>
      <c r="V71" s="436"/>
      <c r="W71" s="436"/>
      <c r="X71" s="388"/>
      <c r="Y71" s="388"/>
    </row>
    <row r="72" spans="1:25" ht="18" customHeight="1">
      <c r="A72" s="388"/>
      <c r="B72" s="38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388"/>
      <c r="Y72" s="388"/>
    </row>
    <row r="73" spans="1:25" ht="27.75" customHeight="1">
      <c r="A73" s="388"/>
      <c r="B73" s="388"/>
      <c r="D73" s="390" t="s">
        <v>83</v>
      </c>
      <c r="E73" s="391"/>
      <c r="F73" s="392"/>
      <c r="G73" s="390">
        <f>G70+H70+I70+J70+K70+L70+M70+N70+O70+P70</f>
        <v>0</v>
      </c>
      <c r="H73" s="391"/>
      <c r="I73" s="391"/>
      <c r="J73" s="391"/>
      <c r="K73" s="392"/>
      <c r="L73" s="1"/>
      <c r="M73" s="1"/>
      <c r="N73" s="393"/>
      <c r="O73" s="394"/>
      <c r="P73" s="394"/>
      <c r="Q73" s="394"/>
      <c r="R73" s="395"/>
      <c r="S73" s="396"/>
      <c r="T73" s="394"/>
      <c r="U73" s="394"/>
      <c r="V73" s="394"/>
      <c r="W73" s="395"/>
      <c r="X73" s="388"/>
      <c r="Y73" s="388"/>
    </row>
    <row r="74" spans="1:25" ht="27.75" customHeight="1">
      <c r="A74" s="388"/>
      <c r="B74" s="388"/>
      <c r="D74" s="390" t="s">
        <v>94</v>
      </c>
      <c r="E74" s="391"/>
      <c r="F74" s="392"/>
      <c r="G74" s="426">
        <f>SUM(R9:R65)</f>
        <v>0</v>
      </c>
      <c r="H74" s="391"/>
      <c r="I74" s="391"/>
      <c r="J74" s="391"/>
      <c r="K74" s="39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88"/>
      <c r="Y74" s="388"/>
    </row>
    <row r="75" spans="1:25" ht="14.25" customHeight="1">
      <c r="G75" s="1"/>
      <c r="H75" s="425" t="s">
        <v>19</v>
      </c>
      <c r="I75" s="410"/>
      <c r="J75" s="410"/>
      <c r="K75" s="410"/>
    </row>
    <row r="76" spans="1:25" ht="14.25" customHeight="1"/>
    <row r="77" spans="1:25" ht="14.25" customHeight="1"/>
    <row r="78" spans="1:25" ht="14.25" customHeight="1"/>
    <row r="79" spans="1:25" ht="14.25" customHeight="1"/>
    <row r="80" spans="1:2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</sheetData>
  <sheetProtection algorithmName="SHA-512" hashValue="GaCGDfIF0SUKzuEL9UayTAPcJAnKWXitOamzEtNPdXFPwYgB/krcYb+8VTsOU9vcNBVyCCbfy1ECdsAcMh3oug==" saltValue="yWFgPuxtfTgvh4JJfQBsUQ==" spinCount="100000" sheet="1" objects="1" scenarios="1"/>
  <mergeCells count="28">
    <mergeCell ref="B7:C7"/>
    <mergeCell ref="Q4:R4"/>
    <mergeCell ref="O5:R5"/>
    <mergeCell ref="O6:P6"/>
    <mergeCell ref="Q6:R6"/>
    <mergeCell ref="H4:J4"/>
    <mergeCell ref="K4:O4"/>
    <mergeCell ref="A8:F8"/>
    <mergeCell ref="G8:R8"/>
    <mergeCell ref="A69:F69"/>
    <mergeCell ref="A70:B74"/>
    <mergeCell ref="X69:Y74"/>
    <mergeCell ref="G71:W71"/>
    <mergeCell ref="D70:F70"/>
    <mergeCell ref="D73:F73"/>
    <mergeCell ref="D74:F74"/>
    <mergeCell ref="M1:P1"/>
    <mergeCell ref="H2:J2"/>
    <mergeCell ref="K2:O2"/>
    <mergeCell ref="Q2:R2"/>
    <mergeCell ref="Q3:R3"/>
    <mergeCell ref="H3:J3"/>
    <mergeCell ref="K3:O3"/>
    <mergeCell ref="H75:K75"/>
    <mergeCell ref="G74:K74"/>
    <mergeCell ref="G73:K73"/>
    <mergeCell ref="N73:R73"/>
    <mergeCell ref="S73:W73"/>
  </mergeCells>
  <dataValidations count="1">
    <dataValidation type="list" allowBlank="1" showErrorMessage="1" sqref="K4" xr:uid="{00000000-0002-0000-0200-000000000000}">
      <formula1>"NoScrews,WithScrews"</formula1>
    </dataValidation>
  </dataValidations>
  <pageMargins left="0.7" right="0.7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Summary of Order</vt:lpstr>
      <vt:lpstr>PE-Holds</vt:lpstr>
      <vt:lpstr>Macros</vt:lpstr>
      <vt:lpstr>'PE-Holds'!Z_D8989337_B290_44A9_8E0B_1D31DA495A27_.wvu.Cols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Theke</dc:creator>
  <cp:lastModifiedBy>jan wagner</cp:lastModifiedBy>
  <dcterms:created xsi:type="dcterms:W3CDTF">2022-01-20T20:08:21Z</dcterms:created>
  <dcterms:modified xsi:type="dcterms:W3CDTF">2024-09-11T20:17:55Z</dcterms:modified>
</cp:coreProperties>
</file>